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D:\VIVIANA\Desktop\"/>
    </mc:Choice>
  </mc:AlternateContent>
  <xr:revisionPtr revIDLastSave="0" documentId="8_{EFE197E1-E36E-45F2-A3EE-93005A066FA4}" xr6:coauthVersionLast="36" xr6:coauthVersionMax="36" xr10:uidLastSave="{00000000-0000-0000-0000-000000000000}"/>
  <bookViews>
    <workbookView xWindow="0" yWindow="0" windowWidth="16785" windowHeight="2400" firstSheet="6" activeTab="6" xr2:uid="{00000000-000D-0000-FFFF-FFFF00000000}"/>
  </bookViews>
  <sheets>
    <sheet name="1_ENTREGA" sheetId="1" r:id="rId1"/>
    <sheet name="2_APERTURA DE SOBRES" sheetId="2" r:id="rId2"/>
    <sheet name="5,1. REQUISITOS JURÍDICOS " sheetId="14" r:id="rId3"/>
    <sheet name="5.2.1 EXPERIENCIA GRAL" sheetId="4" r:id="rId4"/>
    <sheet name="5.2.2 EXPERIENCIA ESP" sheetId="5" r:id="rId5"/>
    <sheet name="5.3 CAP FINANCIERA" sheetId="6" r:id="rId6"/>
    <sheet name="PRESUPUESTO" sheetId="7" r:id="rId7"/>
    <sheet name="5.5 REQUISITOS COMERCIALES" sheetId="8" r:id="rId8"/>
    <sheet name="5.7 REQUISITOS ESPECIFICOS" sheetId="12" r:id="rId9"/>
    <sheet name="NORMATIVA TECNICA" sheetId="13" r:id="rId10"/>
    <sheet name="RESUMEN" sheetId="9" r:id="rId11"/>
    <sheet name="Cálculo Pt2" sheetId="10" state="hidden" r:id="rId12"/>
    <sheet name="10. EVALUACIÓN" sheetId="11" r:id="rId13"/>
  </sheets>
  <externalReferences>
    <externalReference r:id="rId14"/>
  </externalReferences>
  <definedNames>
    <definedName name="_Fill">#REF!</definedName>
    <definedName name="B">#REF!</definedName>
    <definedName name="BANDERA" localSheetId="2">'[1]5.2.1 EXPERIENCIA GRAL'!$AD$12:$AE$26</definedName>
    <definedName name="BANDERA" localSheetId="4">'5.2.2 EXPERIENCIA ESP'!$AD$12:$AE$28</definedName>
    <definedName name="BANDERA">'5.2.1 EXPERIENCIA GRAL'!$AD$12:$AE$26</definedName>
    <definedName name="C_FINANCIERA" localSheetId="2">'[1]5.3 CAP FINANCIERA'!$M$6:$O$20</definedName>
    <definedName name="C_FINANCIERA">'5.3 CAP FINANCIERA'!$M$6:$O$9</definedName>
    <definedName name="COSTO_D" localSheetId="2">[1]PRESUPUESTO!$F$39:$G$53</definedName>
    <definedName name="COSTO_D">PRESUPUESTO!$F$49:$G$63</definedName>
    <definedName name="EST_EXP" localSheetId="2">[1]PRESUPUESTO!$K$34:$JR$35</definedName>
    <definedName name="EST_EXP">PRESUPUESTO!$K$44:$CB$45</definedName>
    <definedName name="ESTATUS" localSheetId="2">[1]RESUMEN!$A$5:$I$19</definedName>
    <definedName name="ESTATUS">RESUMEN!$A$5:$K$8</definedName>
    <definedName name="EXP_ESPECIF" localSheetId="2">'[1]5.2.2 EXPERIENCIA ESP'!$X$12:$Z$28</definedName>
    <definedName name="EXP_ESPECIF">'5.2.2 EXPERIENCIA ESP'!$X$12:$Z$28</definedName>
    <definedName name="EXPERIENCIA" localSheetId="2">'[1]5.2.1 EXPERIENCIA GRAL'!$W$12:$Z$26</definedName>
    <definedName name="EXPERIENCIA" localSheetId="4">'5.2.2 EXPERIENCIA ESP'!$W$12:$Z$26</definedName>
    <definedName name="EXPERIENCIA">'5.2.1 EXPERIENCIA GRAL'!$W$12:$Z$26</definedName>
    <definedName name="ITEMS_REPRE">'Cálculo Pt2'!$A$14:$A$18</definedName>
    <definedName name="LISTA_OFERENTES" localSheetId="2">'[1]1_ENTREGA'!$A$8:$B$11</definedName>
    <definedName name="LISTA_OFERENTES">'1_ENTREGA'!$A$8:$B$11</definedName>
    <definedName name="OFERENTE_1">PRESUPUESTO!$K$13:$Q$41</definedName>
    <definedName name="OFERENTE_10">[1]PRESUPUESTO!#REF!</definedName>
    <definedName name="OFERENTE_11">[1]PRESUPUESTO!#REF!</definedName>
    <definedName name="OFERTA_0" localSheetId="2">[1]PRESUPUESTO!$C$13:$H$28</definedName>
    <definedName name="OFERTA_0">PRESUPUESTO!$C$13:$H$41</definedName>
    <definedName name="ORDEN">'10. EVALUACIÓN'!$Q$14:$R$17</definedName>
    <definedName name="ORDEN_1" localSheetId="2">'[1]10. EVALUACIÓN'!$Q$14:$R$28</definedName>
    <definedName name="ORDEN_1">'10. EVALUACIÓN'!$Q$14:$R$17</definedName>
    <definedName name="PRESUPUESTO" localSheetId="2">[1]PRESUPUESTO!$B$39:$D$53</definedName>
    <definedName name="PRESUPUESTO">PRESUPUESTO!$B$49:$D$63</definedName>
    <definedName name="R_COMERCIALES" localSheetId="2">'[1]5.5 REQUISITOS COMERCIALES'!$J$4:$L$18</definedName>
    <definedName name="R_COMERCIALES">'5.5 REQUISITOS COMERCIALES'!$J$4:$L$7</definedName>
    <definedName name="UNITARIO_1" localSheetId="2">[1]PRESUPUESTO!$L$13:$Q$28</definedName>
    <definedName name="UNITARIO_1">PRESUPUESTO!$L$13:$Q$41</definedName>
    <definedName name="UNITARIO_10">[1]PRESUPUESTO!$FR$13:$FW$28</definedName>
    <definedName name="UNITARIO_11">[1]PRESUPUESTO!$GJ$13:$GO$28</definedName>
    <definedName name="UNITARIO_2" localSheetId="2">[1]PRESUPUESTO!$AD$13:$AI$28</definedName>
    <definedName name="UNITARIO_2">PRESUPUESTO!$AD$12:$AI$41</definedName>
    <definedName name="UNITARIO_3" localSheetId="2">[1]PRESUPUESTO!$AV$13:$BA$28</definedName>
    <definedName name="UNITARIO_3">PRESUPUESTO!$AV$12:$BA$41</definedName>
    <definedName name="UNITARIO_4" localSheetId="2">[1]PRESUPUESTO!$BN$13:$BS$28</definedName>
    <definedName name="UNITARIO_4">PRESUPUESTO!$BN$12:$BS$38</definedName>
    <definedName name="UNITARIO_5">[1]PRESUPUESTO!$CF$13:$CK$28</definedName>
    <definedName name="UNITARIO_6">[1]PRESUPUESTO!$CX$13:$DC$28</definedName>
    <definedName name="UNITARIO_7">[1]PRESUPUESTO!$DP$13:$DU$28</definedName>
    <definedName name="UNITARIO_8">[1]PRESUPUESTO!$EH$13:$EM$28</definedName>
    <definedName name="UNITARIO_9">[1]PRESUPUESTO!$EZ$13:$FE$28</definedName>
    <definedName name="wrn.GENERAL.">#REF!</definedName>
    <definedName name="wrn.items." localSheetId="2">#REF!</definedName>
    <definedName name="wrn.items.">#REF!</definedName>
    <definedName name="wrn.via.">#REF!</definedName>
    <definedName name="wrn1.items" localSheetId="2">#REF!</definedName>
    <definedName name="wrn1.items">#REF!</definedName>
    <definedName name="yuf">#REF!</definedName>
    <definedName name="Z_0DF4D8E0_70F8_43CF_A6D4_A84D04F4D812_.wvu.PrintArea" localSheetId="0">'1_ENTREGA'!$A$1:$B$9</definedName>
  </definedNames>
  <calcPr calcId="191029"/>
  <extLst>
    <ext uri="GoogleSheetsCustomDataVersion1">
      <go:sheetsCustomData xmlns:go="http://customooxmlschemas.google.com/" r:id="rId16" roundtripDataSignature="AMtx7mgNF6nxciW7mwijpeSpEzv8LGYF0Q=="/>
    </ext>
  </extLst>
</workbook>
</file>

<file path=xl/calcChain.xml><?xml version="1.0" encoding="utf-8"?>
<calcChain xmlns="http://schemas.openxmlformats.org/spreadsheetml/2006/main">
  <c r="K8" i="9" l="1"/>
  <c r="K7" i="9"/>
  <c r="K6" i="9"/>
  <c r="K5" i="9"/>
  <c r="H4" i="14"/>
  <c r="F11" i="12" l="1"/>
  <c r="E11" i="12"/>
  <c r="D11" i="12"/>
  <c r="C11" i="12"/>
  <c r="A7" i="12"/>
  <c r="B7" i="12" s="1"/>
  <c r="A6" i="12"/>
  <c r="B6" i="12" s="1"/>
  <c r="A5" i="12"/>
  <c r="B5" i="12" s="1"/>
  <c r="A4" i="12"/>
  <c r="B4" i="12" s="1"/>
  <c r="F71" i="10" l="1"/>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17"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17" i="10"/>
  <c r="BS37" i="7"/>
  <c r="CA37" i="7" s="1"/>
  <c r="CB37" i="7" s="1"/>
  <c r="BS36" i="7"/>
  <c r="BS35" i="7"/>
  <c r="BS34" i="7"/>
  <c r="BS32" i="7"/>
  <c r="BS31" i="7"/>
  <c r="BS28" i="7"/>
  <c r="BY28" i="7" s="1"/>
  <c r="BS27" i="7"/>
  <c r="BS26" i="7"/>
  <c r="BS25" i="7"/>
  <c r="BS22" i="7"/>
  <c r="BS23" i="7" s="1"/>
  <c r="BS19" i="7"/>
  <c r="BS18" i="7"/>
  <c r="CA18" i="7" s="1"/>
  <c r="CB18" i="7" s="1"/>
  <c r="BS17" i="7"/>
  <c r="BS14" i="7"/>
  <c r="BS15" i="7" s="1"/>
  <c r="BA37" i="7"/>
  <c r="BA36" i="7"/>
  <c r="BA35" i="7"/>
  <c r="BI35" i="7" s="1"/>
  <c r="BJ35" i="7" s="1"/>
  <c r="BA34" i="7"/>
  <c r="BG34" i="7" s="1"/>
  <c r="BA31" i="7"/>
  <c r="BA32" i="7" s="1"/>
  <c r="BA28" i="7"/>
  <c r="BI28" i="7" s="1"/>
  <c r="BJ28" i="7" s="1"/>
  <c r="BA27" i="7"/>
  <c r="BA26" i="7"/>
  <c r="BG26" i="7" s="1"/>
  <c r="BA25" i="7"/>
  <c r="BG25" i="7" s="1"/>
  <c r="BA23" i="7"/>
  <c r="BA22" i="7"/>
  <c r="BA19" i="7"/>
  <c r="BA18" i="7"/>
  <c r="BA20" i="7" s="1"/>
  <c r="BA17" i="7"/>
  <c r="BA14" i="7"/>
  <c r="AI37" i="7"/>
  <c r="AI36" i="7"/>
  <c r="AI35" i="7"/>
  <c r="AI34" i="7"/>
  <c r="AI31" i="7"/>
  <c r="AI32" i="7" s="1"/>
  <c r="AI28" i="7"/>
  <c r="AQ28" i="7" s="1"/>
  <c r="AR28" i="7" s="1"/>
  <c r="AI27" i="7"/>
  <c r="AI26" i="7"/>
  <c r="AI25" i="7"/>
  <c r="AI22" i="7"/>
  <c r="AI23" i="7" s="1"/>
  <c r="AI19" i="7"/>
  <c r="AI18" i="7"/>
  <c r="AQ18" i="7" s="1"/>
  <c r="AR18" i="7" s="1"/>
  <c r="AI17" i="7"/>
  <c r="AI14" i="7"/>
  <c r="AI15" i="7" s="1"/>
  <c r="Q37" i="7"/>
  <c r="Q36" i="7"/>
  <c r="Q35" i="7"/>
  <c r="Q34" i="7"/>
  <c r="Q31" i="7"/>
  <c r="Q32" i="7" s="1"/>
  <c r="Q28" i="7"/>
  <c r="Q27" i="7"/>
  <c r="Q26" i="7"/>
  <c r="Q25" i="7"/>
  <c r="Q22" i="7"/>
  <c r="Q23" i="7" s="1"/>
  <c r="Q19" i="7"/>
  <c r="Q18" i="7"/>
  <c r="Q17" i="7"/>
  <c r="Q20" i="7" s="1"/>
  <c r="Q14" i="7"/>
  <c r="Q15" i="7" s="1"/>
  <c r="BY37" i="7"/>
  <c r="BX37" i="7"/>
  <c r="BW37" i="7"/>
  <c r="BV37" i="7"/>
  <c r="BU37" i="7"/>
  <c r="BT37" i="7"/>
  <c r="CA36" i="7"/>
  <c r="CB36" i="7" s="1"/>
  <c r="BY36" i="7"/>
  <c r="BX36" i="7"/>
  <c r="BV36" i="7"/>
  <c r="BT36" i="7"/>
  <c r="CA35" i="7"/>
  <c r="CB35" i="7" s="1"/>
  <c r="BY35" i="7"/>
  <c r="BX35" i="7"/>
  <c r="BW35" i="7"/>
  <c r="BV35" i="7"/>
  <c r="BU35" i="7"/>
  <c r="BT35" i="7"/>
  <c r="BX34" i="7"/>
  <c r="BW34" i="7"/>
  <c r="BV34" i="7"/>
  <c r="BU34" i="7"/>
  <c r="BT34" i="7"/>
  <c r="CA31" i="7"/>
  <c r="CB31" i="7" s="1"/>
  <c r="BY31" i="7"/>
  <c r="BX31" i="7"/>
  <c r="BW31" i="7"/>
  <c r="BV31" i="7"/>
  <c r="BU31" i="7"/>
  <c r="BT31" i="7"/>
  <c r="CA28" i="7"/>
  <c r="BX28" i="7"/>
  <c r="BW28" i="7"/>
  <c r="BV28" i="7"/>
  <c r="BU28" i="7"/>
  <c r="BT28" i="7"/>
  <c r="CA27" i="7"/>
  <c r="CB27" i="7" s="1"/>
  <c r="BY27" i="7"/>
  <c r="BX27" i="7"/>
  <c r="BW27" i="7"/>
  <c r="BV27" i="7"/>
  <c r="BU27" i="7"/>
  <c r="BT27" i="7"/>
  <c r="CA26" i="7"/>
  <c r="CB26" i="7" s="1"/>
  <c r="BY26" i="7"/>
  <c r="BX26" i="7"/>
  <c r="BW26" i="7"/>
  <c r="BV26" i="7"/>
  <c r="BU26" i="7"/>
  <c r="BT26" i="7"/>
  <c r="CA25" i="7"/>
  <c r="CB25" i="7" s="1"/>
  <c r="BY25" i="7"/>
  <c r="BX25" i="7"/>
  <c r="BW25" i="7"/>
  <c r="BV25" i="7"/>
  <c r="BU25" i="7"/>
  <c r="BT25" i="7"/>
  <c r="CA22" i="7"/>
  <c r="CB22" i="7" s="1"/>
  <c r="BY22" i="7"/>
  <c r="BX22" i="7"/>
  <c r="BW22" i="7"/>
  <c r="BV22" i="7"/>
  <c r="BU22" i="7"/>
  <c r="BT22" i="7"/>
  <c r="CA19" i="7"/>
  <c r="CB19" i="7" s="1"/>
  <c r="BY19" i="7"/>
  <c r="BX19" i="7"/>
  <c r="BW19" i="7"/>
  <c r="BV19" i="7"/>
  <c r="BU19" i="7"/>
  <c r="BT19" i="7"/>
  <c r="BX18" i="7"/>
  <c r="BW18" i="7"/>
  <c r="BV18" i="7"/>
  <c r="BU18" i="7"/>
  <c r="BT18" i="7"/>
  <c r="CA17" i="7"/>
  <c r="CB17" i="7" s="1"/>
  <c r="BY17" i="7"/>
  <c r="BX17" i="7"/>
  <c r="BW17" i="7"/>
  <c r="BV17" i="7"/>
  <c r="BU17" i="7"/>
  <c r="BT17" i="7"/>
  <c r="CA14" i="7"/>
  <c r="CB14" i="7" s="1"/>
  <c r="BY14" i="7"/>
  <c r="BX14" i="7"/>
  <c r="BW14" i="7"/>
  <c r="BV14" i="7"/>
  <c r="BU14" i="7"/>
  <c r="BT14" i="7"/>
  <c r="BP8" i="7"/>
  <c r="BO2" i="7"/>
  <c r="BM44" i="7" s="1"/>
  <c r="BI37" i="7"/>
  <c r="BJ37" i="7" s="1"/>
  <c r="BG37" i="7"/>
  <c r="BF37" i="7"/>
  <c r="BE37" i="7"/>
  <c r="BD37" i="7"/>
  <c r="BC37" i="7"/>
  <c r="BB37" i="7"/>
  <c r="BI36" i="7"/>
  <c r="BJ36" i="7" s="1"/>
  <c r="BG36" i="7"/>
  <c r="BF36" i="7"/>
  <c r="BD36" i="7"/>
  <c r="BB36" i="7"/>
  <c r="BF35" i="7"/>
  <c r="BE35" i="7"/>
  <c r="BD35" i="7"/>
  <c r="BC35" i="7"/>
  <c r="BB35" i="7"/>
  <c r="BI34" i="7"/>
  <c r="BJ34" i="7" s="1"/>
  <c r="BF34" i="7"/>
  <c r="BE34" i="7"/>
  <c r="BD34" i="7"/>
  <c r="BC34" i="7"/>
  <c r="BB34" i="7"/>
  <c r="BI31" i="7"/>
  <c r="BJ31" i="7" s="1"/>
  <c r="BG31" i="7"/>
  <c r="BF31" i="7"/>
  <c r="BE31" i="7"/>
  <c r="BD31" i="7"/>
  <c r="BC31" i="7"/>
  <c r="BB31" i="7"/>
  <c r="BF28" i="7"/>
  <c r="BE28" i="7"/>
  <c r="BD28" i="7"/>
  <c r="BC28" i="7"/>
  <c r="BB28" i="7"/>
  <c r="BI27" i="7"/>
  <c r="BJ27" i="7" s="1"/>
  <c r="BG27" i="7"/>
  <c r="BF27" i="7"/>
  <c r="BE27" i="7"/>
  <c r="BD27" i="7"/>
  <c r="BC27" i="7"/>
  <c r="BB27" i="7"/>
  <c r="BI26" i="7"/>
  <c r="BJ26" i="7" s="1"/>
  <c r="BF26" i="7"/>
  <c r="BE26" i="7"/>
  <c r="BD26" i="7"/>
  <c r="BC26" i="7"/>
  <c r="BB26" i="7"/>
  <c r="BI25" i="7"/>
  <c r="BJ25" i="7" s="1"/>
  <c r="BF25" i="7"/>
  <c r="BE25" i="7"/>
  <c r="BD25" i="7"/>
  <c r="BC25" i="7"/>
  <c r="BB25" i="7"/>
  <c r="BI22" i="7"/>
  <c r="BJ22" i="7" s="1"/>
  <c r="BG22" i="7"/>
  <c r="BF22" i="7"/>
  <c r="BE22" i="7"/>
  <c r="BD22" i="7"/>
  <c r="BC22" i="7"/>
  <c r="BB22" i="7"/>
  <c r="BI19" i="7"/>
  <c r="BJ19" i="7" s="1"/>
  <c r="BG19" i="7"/>
  <c r="BF19" i="7"/>
  <c r="BE19" i="7"/>
  <c r="BD19" i="7"/>
  <c r="BC19" i="7"/>
  <c r="BB19" i="7"/>
  <c r="BF18" i="7"/>
  <c r="BE18" i="7"/>
  <c r="BD18" i="7"/>
  <c r="BC18" i="7"/>
  <c r="BB18" i="7"/>
  <c r="BI17" i="7"/>
  <c r="BJ17" i="7" s="1"/>
  <c r="BG17" i="7"/>
  <c r="BF17" i="7"/>
  <c r="BE17" i="7"/>
  <c r="BD17" i="7"/>
  <c r="BC17" i="7"/>
  <c r="BB17" i="7"/>
  <c r="BG14" i="7"/>
  <c r="BF14" i="7"/>
  <c r="BE14" i="7"/>
  <c r="BD14" i="7"/>
  <c r="BC14" i="7"/>
  <c r="BB14" i="7"/>
  <c r="AX8" i="7"/>
  <c r="AW2" i="7"/>
  <c r="AU44" i="7" s="1"/>
  <c r="AQ37" i="7"/>
  <c r="AO37" i="7"/>
  <c r="AN37" i="7"/>
  <c r="AM37" i="7"/>
  <c r="AL37" i="7"/>
  <c r="AJ37" i="7"/>
  <c r="AQ36" i="7"/>
  <c r="AR36" i="7" s="1"/>
  <c r="AO36" i="7"/>
  <c r="AN36" i="7"/>
  <c r="AL36" i="7"/>
  <c r="AJ36" i="7"/>
  <c r="AQ35" i="7"/>
  <c r="AR35" i="7" s="1"/>
  <c r="AO35" i="7"/>
  <c r="AN35" i="7"/>
  <c r="AM35" i="7"/>
  <c r="AL35" i="7"/>
  <c r="AK35" i="7"/>
  <c r="AJ35" i="7"/>
  <c r="AN34" i="7"/>
  <c r="AM34" i="7"/>
  <c r="AL34" i="7"/>
  <c r="AK34" i="7"/>
  <c r="AJ34" i="7"/>
  <c r="AQ31" i="7"/>
  <c r="AR31" i="7" s="1"/>
  <c r="AO31" i="7"/>
  <c r="AN31" i="7"/>
  <c r="AM31" i="7"/>
  <c r="AL31" i="7"/>
  <c r="AJ31" i="7"/>
  <c r="AN28" i="7"/>
  <c r="AM28" i="7"/>
  <c r="AL28" i="7"/>
  <c r="AJ28" i="7"/>
  <c r="AR27" i="7"/>
  <c r="AQ27" i="7"/>
  <c r="AO27" i="7"/>
  <c r="AN27" i="7"/>
  <c r="AM27" i="7"/>
  <c r="AL27" i="7"/>
  <c r="AJ27" i="7"/>
  <c r="AQ26" i="7"/>
  <c r="AR26" i="7" s="1"/>
  <c r="AO26" i="7"/>
  <c r="AN26" i="7"/>
  <c r="AM26" i="7"/>
  <c r="AL26" i="7"/>
  <c r="AJ26" i="7"/>
  <c r="AQ25" i="7"/>
  <c r="AR25" i="7" s="1"/>
  <c r="AO25" i="7"/>
  <c r="AN25" i="7"/>
  <c r="AM25" i="7"/>
  <c r="AL25" i="7"/>
  <c r="AJ25" i="7"/>
  <c r="AQ22" i="7"/>
  <c r="AR22" i="7" s="1"/>
  <c r="AO22" i="7"/>
  <c r="AN22" i="7"/>
  <c r="AM22" i="7"/>
  <c r="AL22" i="7"/>
  <c r="AJ22" i="7"/>
  <c r="AQ19" i="7"/>
  <c r="AR19" i="7" s="1"/>
  <c r="AO19" i="7"/>
  <c r="AN19" i="7"/>
  <c r="AM19" i="7"/>
  <c r="AL19" i="7"/>
  <c r="AJ19" i="7"/>
  <c r="AN18" i="7"/>
  <c r="AM18" i="7"/>
  <c r="AL18" i="7"/>
  <c r="AJ18" i="7"/>
  <c r="AQ17" i="7"/>
  <c r="AR17" i="7" s="1"/>
  <c r="AO17" i="7"/>
  <c r="AN17" i="7"/>
  <c r="AM17" i="7"/>
  <c r="AL17" i="7"/>
  <c r="AJ17" i="7"/>
  <c r="AQ14" i="7"/>
  <c r="AR14" i="7" s="1"/>
  <c r="AO14" i="7"/>
  <c r="AN14" i="7"/>
  <c r="AM14" i="7"/>
  <c r="AL14" i="7"/>
  <c r="AJ14" i="7"/>
  <c r="AF8" i="7"/>
  <c r="AE2" i="7"/>
  <c r="AC44" i="7" s="1"/>
  <c r="Q29" i="7" l="1"/>
  <c r="BZ37" i="7"/>
  <c r="AR37" i="7"/>
  <c r="AI38" i="7"/>
  <c r="BS38" i="7"/>
  <c r="AI20" i="7"/>
  <c r="BS20" i="7"/>
  <c r="AI29" i="7"/>
  <c r="AI39" i="7" s="1"/>
  <c r="BS29" i="7"/>
  <c r="BZ25" i="7"/>
  <c r="AP25" i="7"/>
  <c r="BZ22" i="7"/>
  <c r="BZ36" i="7"/>
  <c r="AP37" i="7"/>
  <c r="BZ19" i="7"/>
  <c r="BZ26" i="7"/>
  <c r="CB28" i="7"/>
  <c r="BZ35" i="7"/>
  <c r="BZ17" i="7"/>
  <c r="BY18" i="7"/>
  <c r="BZ18" i="7" s="1"/>
  <c r="BZ28" i="7"/>
  <c r="BZ31" i="7"/>
  <c r="BY34" i="7"/>
  <c r="BZ14" i="7"/>
  <c r="BZ27" i="7"/>
  <c r="BZ34" i="7"/>
  <c r="CA34" i="7"/>
  <c r="CB34" i="7" s="1"/>
  <c r="BG18" i="7"/>
  <c r="BG28" i="7"/>
  <c r="BA29" i="7"/>
  <c r="BI18" i="7"/>
  <c r="BJ18" i="7" s="1"/>
  <c r="BG35" i="7"/>
  <c r="BA15" i="7"/>
  <c r="BA38" i="7"/>
  <c r="BA39" i="7" s="1"/>
  <c r="BF45" i="7" s="1"/>
  <c r="BI14" i="7"/>
  <c r="BJ14" i="7" s="1"/>
  <c r="BJ39" i="7" s="1"/>
  <c r="BJ40" i="7" s="1"/>
  <c r="BJ45" i="7" s="1"/>
  <c r="AO18" i="7"/>
  <c r="AP18" i="7" s="1"/>
  <c r="AP27" i="7"/>
  <c r="AO34" i="7"/>
  <c r="AP34" i="7" s="1"/>
  <c r="AP14" i="7"/>
  <c r="AP17" i="7"/>
  <c r="AO28" i="7"/>
  <c r="AP28" i="7" s="1"/>
  <c r="AP31" i="7"/>
  <c r="AQ34" i="7"/>
  <c r="AR34" i="7" s="1"/>
  <c r="AR39" i="7" s="1"/>
  <c r="AP19" i="7"/>
  <c r="AP22" i="7"/>
  <c r="AP26" i="7"/>
  <c r="AP35" i="7"/>
  <c r="AP36" i="7"/>
  <c r="BH22" i="7"/>
  <c r="BH27" i="7"/>
  <c r="BH36" i="7"/>
  <c r="BH17" i="7"/>
  <c r="BH18" i="7"/>
  <c r="BH31" i="7"/>
  <c r="BH34" i="7"/>
  <c r="BH14" i="7"/>
  <c r="BH19" i="7"/>
  <c r="BH28" i="7"/>
  <c r="BH35" i="7"/>
  <c r="BH25" i="7"/>
  <c r="BH26" i="7"/>
  <c r="BH37" i="7"/>
  <c r="CB39" i="7"/>
  <c r="Y37" i="7"/>
  <c r="Z37" i="7" s="1"/>
  <c r="W37" i="7"/>
  <c r="V37" i="7"/>
  <c r="U37" i="7"/>
  <c r="T37" i="7"/>
  <c r="S37" i="7"/>
  <c r="R37" i="7"/>
  <c r="Y36" i="7"/>
  <c r="Z36" i="7" s="1"/>
  <c r="W36" i="7"/>
  <c r="V36" i="7"/>
  <c r="T36" i="7"/>
  <c r="R36" i="7"/>
  <c r="Y35" i="7"/>
  <c r="Z35" i="7" s="1"/>
  <c r="W35" i="7"/>
  <c r="V35" i="7"/>
  <c r="U35" i="7"/>
  <c r="T35" i="7"/>
  <c r="S35" i="7"/>
  <c r="R35" i="7"/>
  <c r="Y34" i="7"/>
  <c r="Z34" i="7" s="1"/>
  <c r="W34" i="7"/>
  <c r="V34" i="7"/>
  <c r="U34" i="7"/>
  <c r="T34" i="7"/>
  <c r="S34" i="7"/>
  <c r="R34" i="7"/>
  <c r="Y31" i="7"/>
  <c r="Z31" i="7" s="1"/>
  <c r="W31" i="7"/>
  <c r="V31" i="7"/>
  <c r="U31" i="7"/>
  <c r="T31" i="7"/>
  <c r="S31" i="7"/>
  <c r="R31" i="7"/>
  <c r="Y28" i="7"/>
  <c r="Z28" i="7" s="1"/>
  <c r="W28" i="7"/>
  <c r="V28" i="7"/>
  <c r="U28" i="7"/>
  <c r="T28" i="7"/>
  <c r="S28" i="7"/>
  <c r="R28" i="7"/>
  <c r="Q38" i="7"/>
  <c r="H37" i="7"/>
  <c r="H36" i="7"/>
  <c r="H35" i="7"/>
  <c r="H34" i="7"/>
  <c r="H31" i="7"/>
  <c r="H32" i="7" s="1"/>
  <c r="H28" i="7"/>
  <c r="H27" i="7"/>
  <c r="H26" i="7"/>
  <c r="H25" i="7"/>
  <c r="H22" i="7"/>
  <c r="H23" i="7" s="1"/>
  <c r="H19" i="7"/>
  <c r="H18" i="7"/>
  <c r="H17" i="7"/>
  <c r="H20" i="7" s="1"/>
  <c r="H14" i="7"/>
  <c r="H15" i="7" s="1"/>
  <c r="K84" i="5"/>
  <c r="K83" i="5"/>
  <c r="K81" i="5"/>
  <c r="K80" i="5"/>
  <c r="K62" i="5"/>
  <c r="K61" i="5"/>
  <c r="K59" i="5"/>
  <c r="K58" i="5"/>
  <c r="K40" i="5"/>
  <c r="K39" i="5"/>
  <c r="K37" i="5"/>
  <c r="K35" i="5"/>
  <c r="K57" i="5" s="1"/>
  <c r="K79" i="5" s="1"/>
  <c r="K18" i="5"/>
  <c r="K16" i="5"/>
  <c r="K38" i="5" s="1"/>
  <c r="K60" i="5" s="1"/>
  <c r="K82" i="5" s="1"/>
  <c r="K17" i="5"/>
  <c r="K27" i="4"/>
  <c r="K26" i="4"/>
  <c r="M25" i="4"/>
  <c r="K25" i="4"/>
  <c r="S25" i="4" s="1"/>
  <c r="K24" i="4"/>
  <c r="K23" i="4"/>
  <c r="M22" i="4"/>
  <c r="K22" i="4"/>
  <c r="K21" i="4"/>
  <c r="K20" i="4"/>
  <c r="M19" i="4"/>
  <c r="K19" i="4"/>
  <c r="M16" i="4"/>
  <c r="K18" i="4"/>
  <c r="K17" i="4"/>
  <c r="K16" i="4"/>
  <c r="K167" i="4"/>
  <c r="M167" i="4"/>
  <c r="K168" i="4"/>
  <c r="K169" i="4"/>
  <c r="K170" i="4"/>
  <c r="K171" i="4"/>
  <c r="K172" i="4"/>
  <c r="K173" i="4"/>
  <c r="K174" i="4"/>
  <c r="K175" i="4"/>
  <c r="K176" i="4"/>
  <c r="K177" i="4"/>
  <c r="K178" i="4"/>
  <c r="K179" i="4"/>
  <c r="K180" i="4"/>
  <c r="K181" i="4"/>
  <c r="BA40" i="7" l="1"/>
  <c r="BA41" i="7" s="1"/>
  <c r="AN45" i="7"/>
  <c r="AI40" i="7"/>
  <c r="AI41" i="7" s="1"/>
  <c r="AR40" i="7"/>
  <c r="AR45" i="7" s="1"/>
  <c r="BS39" i="7"/>
  <c r="H29" i="7"/>
  <c r="BZ45" i="7"/>
  <c r="H38" i="7"/>
  <c r="AP45" i="7"/>
  <c r="BH45" i="7"/>
  <c r="AU45" i="7" s="1"/>
  <c r="X31" i="7"/>
  <c r="X34" i="7"/>
  <c r="X36" i="7"/>
  <c r="X37" i="7"/>
  <c r="X35" i="7"/>
  <c r="X28" i="7"/>
  <c r="Q39" i="7"/>
  <c r="C49" i="7"/>
  <c r="B8" i="9"/>
  <c r="H39" i="7" l="1"/>
  <c r="H40" i="7" s="1"/>
  <c r="H41" i="7" s="1"/>
  <c r="BX45" i="7"/>
  <c r="BS40" i="7"/>
  <c r="BS41" i="7" s="1"/>
  <c r="CB40" i="7"/>
  <c r="CB45" i="7" s="1"/>
  <c r="AC45" i="7"/>
  <c r="Q40" i="7"/>
  <c r="Q41" i="7" s="1"/>
  <c r="V45" i="7"/>
  <c r="C60" i="7"/>
  <c r="C61" i="7"/>
  <c r="C62" i="7"/>
  <c r="C63" i="7"/>
  <c r="C58" i="7"/>
  <c r="C59" i="7"/>
  <c r="AF160" i="10"/>
  <c r="AF159" i="10"/>
  <c r="AF158" i="10"/>
  <c r="AF157" i="10"/>
  <c r="AF156" i="10"/>
  <c r="AF155" i="10"/>
  <c r="AF154" i="10"/>
  <c r="AF153" i="10"/>
  <c r="AF152" i="10"/>
  <c r="AF151" i="10"/>
  <c r="AF150" i="10"/>
  <c r="AF149" i="10"/>
  <c r="AF148" i="10"/>
  <c r="AF147" i="10"/>
  <c r="AF146" i="10"/>
  <c r="AF145" i="10"/>
  <c r="AF144" i="10"/>
  <c r="AF143" i="10"/>
  <c r="AF142" i="10"/>
  <c r="AF141" i="10"/>
  <c r="AF140" i="10"/>
  <c r="AF139" i="10"/>
  <c r="AF138" i="10"/>
  <c r="AF137" i="10"/>
  <c r="AF136" i="10"/>
  <c r="AF135" i="10"/>
  <c r="AF134" i="10"/>
  <c r="AF133" i="10"/>
  <c r="AF132" i="10"/>
  <c r="AF131" i="10"/>
  <c r="AF130" i="10"/>
  <c r="AF129" i="10"/>
  <c r="AF128" i="10"/>
  <c r="AF127" i="10"/>
  <c r="AF126" i="10"/>
  <c r="AF125" i="10"/>
  <c r="AF124" i="10"/>
  <c r="AF123" i="10"/>
  <c r="AF122" i="10"/>
  <c r="AF121" i="10"/>
  <c r="AF120" i="10"/>
  <c r="AF119" i="10"/>
  <c r="AF118" i="10"/>
  <c r="AF117" i="10"/>
  <c r="AF116" i="10"/>
  <c r="AF115" i="10"/>
  <c r="AF114" i="10"/>
  <c r="AF113" i="10"/>
  <c r="AF112" i="10"/>
  <c r="AF111" i="10"/>
  <c r="AF110" i="10"/>
  <c r="AF109" i="10"/>
  <c r="AF108" i="10"/>
  <c r="AF107" i="10"/>
  <c r="AF106" i="10"/>
  <c r="AF105" i="10"/>
  <c r="AF104" i="10"/>
  <c r="AF103" i="10"/>
  <c r="AF102" i="10"/>
  <c r="AF101" i="10"/>
  <c r="AF100" i="10"/>
  <c r="AF99" i="10"/>
  <c r="AF98" i="10"/>
  <c r="AF97" i="10"/>
  <c r="AF96" i="10"/>
  <c r="AF95" i="10"/>
  <c r="AF94" i="10"/>
  <c r="AF93" i="10"/>
  <c r="AF92" i="10"/>
  <c r="AF91" i="10"/>
  <c r="AF90" i="10"/>
  <c r="AF89" i="10"/>
  <c r="AF88" i="10"/>
  <c r="AF87" i="10"/>
  <c r="AF86" i="10"/>
  <c r="AF85" i="10"/>
  <c r="AF84" i="10"/>
  <c r="AF83" i="10"/>
  <c r="AF82" i="10"/>
  <c r="AF81" i="10"/>
  <c r="AF71" i="10"/>
  <c r="AF70" i="10"/>
  <c r="AF69" i="10"/>
  <c r="AF68" i="10"/>
  <c r="AF67" i="10"/>
  <c r="AF66" i="10"/>
  <c r="AF65" i="10"/>
  <c r="AF64" i="10"/>
  <c r="AF63" i="10"/>
  <c r="AF62" i="10"/>
  <c r="AF61" i="10"/>
  <c r="AF60" i="10"/>
  <c r="AF59" i="10"/>
  <c r="AF58" i="10"/>
  <c r="AF57" i="10"/>
  <c r="AF56" i="10"/>
  <c r="AF55" i="10"/>
  <c r="AF54" i="10"/>
  <c r="AF53" i="10"/>
  <c r="AF52" i="10"/>
  <c r="AF51" i="10"/>
  <c r="AF50" i="10"/>
  <c r="AF49" i="10"/>
  <c r="AF48" i="10"/>
  <c r="AF47" i="10"/>
  <c r="AF46" i="10"/>
  <c r="AF45" i="10"/>
  <c r="AF44" i="10"/>
  <c r="AF43" i="10"/>
  <c r="AF42" i="10"/>
  <c r="AF41" i="10"/>
  <c r="AF40" i="10"/>
  <c r="AF39" i="10"/>
  <c r="AF38" i="10"/>
  <c r="AF37" i="10"/>
  <c r="AF36" i="10"/>
  <c r="AF35" i="10"/>
  <c r="AF34" i="10"/>
  <c r="AF33" i="10"/>
  <c r="AF32" i="10"/>
  <c r="AF31" i="10"/>
  <c r="AF30" i="10"/>
  <c r="AF29" i="10"/>
  <c r="AF28" i="10"/>
  <c r="AF27" i="10"/>
  <c r="AF26" i="10"/>
  <c r="AF25" i="10"/>
  <c r="AF24" i="10"/>
  <c r="AF23" i="10"/>
  <c r="AF22" i="10"/>
  <c r="AF2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BM45" i="7" l="1"/>
  <c r="Y27" i="7"/>
  <c r="Z27" i="7" s="1"/>
  <c r="W27" i="7"/>
  <c r="V27" i="7"/>
  <c r="Y26" i="7"/>
  <c r="Z26" i="7" s="1"/>
  <c r="W26" i="7"/>
  <c r="V26" i="7"/>
  <c r="Y25" i="7"/>
  <c r="Z25" i="7" s="1"/>
  <c r="W25" i="7"/>
  <c r="V25" i="7"/>
  <c r="Y22" i="7"/>
  <c r="Z22" i="7" s="1"/>
  <c r="W22" i="7"/>
  <c r="V22" i="7"/>
  <c r="Y19" i="7"/>
  <c r="Z19" i="7" s="1"/>
  <c r="W19" i="7"/>
  <c r="V19" i="7"/>
  <c r="Y18" i="7"/>
  <c r="Z18" i="7" s="1"/>
  <c r="W18" i="7"/>
  <c r="V18" i="7"/>
  <c r="K36" i="5"/>
  <c r="K269" i="4"/>
  <c r="K268" i="4"/>
  <c r="K267" i="4"/>
  <c r="K266" i="4"/>
  <c r="K265" i="4"/>
  <c r="K264" i="4"/>
  <c r="K263" i="4"/>
  <c r="K262" i="4"/>
  <c r="K261" i="4"/>
  <c r="K260" i="4"/>
  <c r="K259" i="4"/>
  <c r="K258" i="4"/>
  <c r="K257" i="4"/>
  <c r="K256" i="4"/>
  <c r="K255" i="4"/>
  <c r="K247" i="4"/>
  <c r="K246" i="4"/>
  <c r="K245" i="4"/>
  <c r="K244" i="4"/>
  <c r="K243" i="4"/>
  <c r="K242" i="4"/>
  <c r="K241" i="4"/>
  <c r="K240" i="4"/>
  <c r="K239" i="4"/>
  <c r="K238" i="4"/>
  <c r="K237" i="4"/>
  <c r="K236" i="4"/>
  <c r="K235" i="4"/>
  <c r="K234" i="4"/>
  <c r="K233" i="4"/>
  <c r="K225" i="4"/>
  <c r="K224" i="4"/>
  <c r="K223" i="4"/>
  <c r="K222" i="4"/>
  <c r="K221" i="4"/>
  <c r="K220" i="4"/>
  <c r="K219" i="4"/>
  <c r="K218" i="4"/>
  <c r="K217" i="4"/>
  <c r="K216" i="4"/>
  <c r="K215" i="4"/>
  <c r="K214" i="4"/>
  <c r="K213" i="4"/>
  <c r="K212" i="4"/>
  <c r="K211" i="4"/>
  <c r="A16" i="2"/>
  <c r="D16" i="2" s="1"/>
  <c r="A17" i="2"/>
  <c r="D17" i="2" s="1"/>
  <c r="A18" i="2"/>
  <c r="A19" i="2"/>
  <c r="A20" i="2"/>
  <c r="A21" i="2"/>
  <c r="R22" i="7" l="1"/>
  <c r="R18" i="7"/>
  <c r="S19" i="7"/>
  <c r="U22" i="7"/>
  <c r="S25" i="7"/>
  <c r="T26" i="7"/>
  <c r="U27" i="7"/>
  <c r="U18" i="7"/>
  <c r="T22" i="7"/>
  <c r="S26" i="7"/>
  <c r="S18" i="7"/>
  <c r="T19" i="7"/>
  <c r="T25" i="7"/>
  <c r="U26" i="7"/>
  <c r="R27" i="7"/>
  <c r="R19" i="7"/>
  <c r="R25" i="7"/>
  <c r="T27" i="7"/>
  <c r="T18" i="7"/>
  <c r="U19" i="7"/>
  <c r="S22" i="7"/>
  <c r="U25" i="7"/>
  <c r="R26" i="7"/>
  <c r="S27" i="7"/>
  <c r="X22" i="7" l="1"/>
  <c r="X18" i="7"/>
  <c r="X27" i="7"/>
  <c r="X26" i="7"/>
  <c r="X19" i="7"/>
  <c r="X25" i="7"/>
  <c r="E6" i="6"/>
  <c r="I6" i="6"/>
  <c r="K159" i="4" l="1"/>
  <c r="K158" i="4"/>
  <c r="M157" i="4"/>
  <c r="M179" i="4" s="1"/>
  <c r="K157" i="4"/>
  <c r="K156" i="4"/>
  <c r="K155" i="4"/>
  <c r="M154" i="4"/>
  <c r="M176" i="4" s="1"/>
  <c r="K154" i="4"/>
  <c r="K153" i="4"/>
  <c r="K152" i="4"/>
  <c r="M151" i="4"/>
  <c r="M173" i="4" s="1"/>
  <c r="K151" i="4"/>
  <c r="K150" i="4"/>
  <c r="K149" i="4"/>
  <c r="M148" i="4"/>
  <c r="M170" i="4" s="1"/>
  <c r="K148" i="4"/>
  <c r="K93" i="4" l="1"/>
  <c r="K92" i="4"/>
  <c r="K91" i="4"/>
  <c r="K90" i="4"/>
  <c r="K89" i="4"/>
  <c r="K88" i="4"/>
  <c r="K87" i="4"/>
  <c r="K86" i="4"/>
  <c r="K85" i="4"/>
  <c r="K84" i="4"/>
  <c r="K83" i="4"/>
  <c r="K82" i="4"/>
  <c r="K81" i="4"/>
  <c r="K80" i="4"/>
  <c r="M79" i="4"/>
  <c r="K79" i="4"/>
  <c r="K115" i="4"/>
  <c r="K114" i="4"/>
  <c r="K113" i="4"/>
  <c r="K112" i="4"/>
  <c r="K111" i="4"/>
  <c r="K110" i="4"/>
  <c r="K109" i="4"/>
  <c r="K108" i="4"/>
  <c r="K107" i="4"/>
  <c r="K106" i="4"/>
  <c r="K105" i="4"/>
  <c r="K104" i="4"/>
  <c r="K103" i="4"/>
  <c r="K102" i="4"/>
  <c r="M101" i="4"/>
  <c r="K101" i="4"/>
  <c r="K85" i="5"/>
  <c r="K63" i="5"/>
  <c r="E7" i="6" l="1"/>
  <c r="K203" i="4"/>
  <c r="K202" i="4"/>
  <c r="K201" i="4"/>
  <c r="K200" i="4"/>
  <c r="K199" i="4"/>
  <c r="K198" i="4"/>
  <c r="K197" i="4"/>
  <c r="K196" i="4"/>
  <c r="K195" i="4"/>
  <c r="K194" i="4"/>
  <c r="K193" i="4"/>
  <c r="K192" i="4"/>
  <c r="K191" i="4"/>
  <c r="K190" i="4"/>
  <c r="M189" i="4"/>
  <c r="M211" i="4" s="1"/>
  <c r="M233" i="4" s="1"/>
  <c r="K189" i="4"/>
  <c r="K147" i="4"/>
  <c r="K146" i="4"/>
  <c r="M145" i="4"/>
  <c r="K145" i="4"/>
  <c r="K137" i="4"/>
  <c r="K136" i="4"/>
  <c r="K135" i="4"/>
  <c r="K134" i="4"/>
  <c r="K133" i="4"/>
  <c r="K132" i="4"/>
  <c r="K131" i="4"/>
  <c r="K130" i="4"/>
  <c r="K129" i="4"/>
  <c r="K128" i="4"/>
  <c r="K127" i="4"/>
  <c r="K126" i="4"/>
  <c r="K125" i="4"/>
  <c r="K124" i="4"/>
  <c r="M123" i="4"/>
  <c r="K123" i="4"/>
  <c r="K71" i="4"/>
  <c r="K70" i="4"/>
  <c r="K69" i="4"/>
  <c r="K68" i="4"/>
  <c r="K67" i="4"/>
  <c r="K66" i="4"/>
  <c r="K65" i="4"/>
  <c r="K64" i="4"/>
  <c r="K63" i="4"/>
  <c r="K62" i="4"/>
  <c r="K61" i="4"/>
  <c r="K60" i="4"/>
  <c r="K59" i="4"/>
  <c r="K58" i="4"/>
  <c r="M57" i="4"/>
  <c r="K57" i="4"/>
  <c r="K35" i="4"/>
  <c r="M35" i="4"/>
  <c r="K36" i="4"/>
  <c r="K37" i="4"/>
  <c r="K38" i="4"/>
  <c r="K39" i="4"/>
  <c r="K40" i="4"/>
  <c r="K41" i="4"/>
  <c r="K42" i="4"/>
  <c r="K43" i="4"/>
  <c r="K44" i="4"/>
  <c r="K45" i="4"/>
  <c r="K46" i="4"/>
  <c r="K47" i="4"/>
  <c r="K48" i="4"/>
  <c r="K49" i="4"/>
  <c r="M38" i="4"/>
  <c r="M60" i="4" s="1"/>
  <c r="M41" i="4"/>
  <c r="M63" i="4" s="1"/>
  <c r="M44" i="4"/>
  <c r="M66" i="4" s="1"/>
  <c r="M47" i="4"/>
  <c r="M69" i="4" s="1"/>
  <c r="M255" i="4" l="1"/>
  <c r="S233" i="4"/>
  <c r="S123" i="4"/>
  <c r="M91" i="4"/>
  <c r="M113" i="4" s="1"/>
  <c r="M135" i="4" s="1"/>
  <c r="M201" i="4" s="1"/>
  <c r="M223" i="4" s="1"/>
  <c r="M245" i="4" s="1"/>
  <c r="M267" i="4" s="1"/>
  <c r="M88" i="4"/>
  <c r="M110" i="4" s="1"/>
  <c r="M132" i="4" s="1"/>
  <c r="M198" i="4" s="1"/>
  <c r="M220" i="4" s="1"/>
  <c r="M242" i="4" s="1"/>
  <c r="M264" i="4" s="1"/>
  <c r="M85" i="4"/>
  <c r="M107" i="4" s="1"/>
  <c r="M129" i="4" s="1"/>
  <c r="M82" i="4"/>
  <c r="M104" i="4" s="1"/>
  <c r="M126" i="4" s="1"/>
  <c r="M192" i="4" s="1"/>
  <c r="M214" i="4" s="1"/>
  <c r="M236" i="4" s="1"/>
  <c r="A17" i="11"/>
  <c r="B17" i="11" s="1"/>
  <c r="A16" i="11"/>
  <c r="B16" i="11" s="1"/>
  <c r="A15" i="11"/>
  <c r="B15" i="11" s="1"/>
  <c r="A14" i="11"/>
  <c r="B14" i="11" s="1"/>
  <c r="K12" i="11"/>
  <c r="J12" i="11"/>
  <c r="G7" i="11"/>
  <c r="H7" i="11" s="1"/>
  <c r="K4" i="10" s="1"/>
  <c r="B17" i="10" s="1"/>
  <c r="N6" i="11"/>
  <c r="A3" i="11"/>
  <c r="A2" i="11"/>
  <c r="A1" i="11"/>
  <c r="X160" i="10"/>
  <c r="V160" i="10"/>
  <c r="T160" i="10"/>
  <c r="R160" i="10"/>
  <c r="P160" i="10"/>
  <c r="N160" i="10"/>
  <c r="L160" i="10"/>
  <c r="J160" i="10"/>
  <c r="H160" i="10"/>
  <c r="F160" i="10"/>
  <c r="D160" i="10"/>
  <c r="B160" i="10"/>
  <c r="X159" i="10"/>
  <c r="V159" i="10"/>
  <c r="T159" i="10"/>
  <c r="R159" i="10"/>
  <c r="P159" i="10"/>
  <c r="N159" i="10"/>
  <c r="L159" i="10"/>
  <c r="J159" i="10"/>
  <c r="H159" i="10"/>
  <c r="F159" i="10"/>
  <c r="D159" i="10"/>
  <c r="B159" i="10"/>
  <c r="X158" i="10"/>
  <c r="V158" i="10"/>
  <c r="T158" i="10"/>
  <c r="R158" i="10"/>
  <c r="P158" i="10"/>
  <c r="N158" i="10"/>
  <c r="L158" i="10"/>
  <c r="J158" i="10"/>
  <c r="H158" i="10"/>
  <c r="F158" i="10"/>
  <c r="D158" i="10"/>
  <c r="B158" i="10"/>
  <c r="X157" i="10"/>
  <c r="V157" i="10"/>
  <c r="T157" i="10"/>
  <c r="R157" i="10"/>
  <c r="P157" i="10"/>
  <c r="N157" i="10"/>
  <c r="L157" i="10"/>
  <c r="J157" i="10"/>
  <c r="H157" i="10"/>
  <c r="F157" i="10"/>
  <c r="D157" i="10"/>
  <c r="B157" i="10"/>
  <c r="X156" i="10"/>
  <c r="V156" i="10"/>
  <c r="T156" i="10"/>
  <c r="R156" i="10"/>
  <c r="P156" i="10"/>
  <c r="N156" i="10"/>
  <c r="L156" i="10"/>
  <c r="J156" i="10"/>
  <c r="H156" i="10"/>
  <c r="F156" i="10"/>
  <c r="D156" i="10"/>
  <c r="B156" i="10"/>
  <c r="X155" i="10"/>
  <c r="V155" i="10"/>
  <c r="T155" i="10"/>
  <c r="R155" i="10"/>
  <c r="P155" i="10"/>
  <c r="N155" i="10"/>
  <c r="L155" i="10"/>
  <c r="J155" i="10"/>
  <c r="H155" i="10"/>
  <c r="F155" i="10"/>
  <c r="D155" i="10"/>
  <c r="B155" i="10"/>
  <c r="X154" i="10"/>
  <c r="V154" i="10"/>
  <c r="T154" i="10"/>
  <c r="R154" i="10"/>
  <c r="P154" i="10"/>
  <c r="N154" i="10"/>
  <c r="L154" i="10"/>
  <c r="J154" i="10"/>
  <c r="H154" i="10"/>
  <c r="F154" i="10"/>
  <c r="D154" i="10"/>
  <c r="B154" i="10"/>
  <c r="X153" i="10"/>
  <c r="V153" i="10"/>
  <c r="T153" i="10"/>
  <c r="R153" i="10"/>
  <c r="P153" i="10"/>
  <c r="N153" i="10"/>
  <c r="L153" i="10"/>
  <c r="J153" i="10"/>
  <c r="H153" i="10"/>
  <c r="F153" i="10"/>
  <c r="D153" i="10"/>
  <c r="B153" i="10"/>
  <c r="X152" i="10"/>
  <c r="V152" i="10"/>
  <c r="T152" i="10"/>
  <c r="R152" i="10"/>
  <c r="P152" i="10"/>
  <c r="N152" i="10"/>
  <c r="L152" i="10"/>
  <c r="J152" i="10"/>
  <c r="H152" i="10"/>
  <c r="F152" i="10"/>
  <c r="D152" i="10"/>
  <c r="B152" i="10"/>
  <c r="X151" i="10"/>
  <c r="V151" i="10"/>
  <c r="T151" i="10"/>
  <c r="R151" i="10"/>
  <c r="P151" i="10"/>
  <c r="N151" i="10"/>
  <c r="L151" i="10"/>
  <c r="J151" i="10"/>
  <c r="H151" i="10"/>
  <c r="F151" i="10"/>
  <c r="D151" i="10"/>
  <c r="B151" i="10"/>
  <c r="X150" i="10"/>
  <c r="V150" i="10"/>
  <c r="T150" i="10"/>
  <c r="R150" i="10"/>
  <c r="P150" i="10"/>
  <c r="N150" i="10"/>
  <c r="L150" i="10"/>
  <c r="J150" i="10"/>
  <c r="H150" i="10"/>
  <c r="F150" i="10"/>
  <c r="D150" i="10"/>
  <c r="B150" i="10"/>
  <c r="X149" i="10"/>
  <c r="V149" i="10"/>
  <c r="T149" i="10"/>
  <c r="R149" i="10"/>
  <c r="P149" i="10"/>
  <c r="N149" i="10"/>
  <c r="L149" i="10"/>
  <c r="J149" i="10"/>
  <c r="H149" i="10"/>
  <c r="F149" i="10"/>
  <c r="D149" i="10"/>
  <c r="B149" i="10"/>
  <c r="X148" i="10"/>
  <c r="V148" i="10"/>
  <c r="T148" i="10"/>
  <c r="R148" i="10"/>
  <c r="P148" i="10"/>
  <c r="N148" i="10"/>
  <c r="L148" i="10"/>
  <c r="J148" i="10"/>
  <c r="H148" i="10"/>
  <c r="F148" i="10"/>
  <c r="D148" i="10"/>
  <c r="B148" i="10"/>
  <c r="X147" i="10"/>
  <c r="V147" i="10"/>
  <c r="T147" i="10"/>
  <c r="R147" i="10"/>
  <c r="P147" i="10"/>
  <c r="N147" i="10"/>
  <c r="L147" i="10"/>
  <c r="J147" i="10"/>
  <c r="H147" i="10"/>
  <c r="F147" i="10"/>
  <c r="D147" i="10"/>
  <c r="B147" i="10"/>
  <c r="X146" i="10"/>
  <c r="V146" i="10"/>
  <c r="T146" i="10"/>
  <c r="R146" i="10"/>
  <c r="P146" i="10"/>
  <c r="N146" i="10"/>
  <c r="L146" i="10"/>
  <c r="J146" i="10"/>
  <c r="H146" i="10"/>
  <c r="F146" i="10"/>
  <c r="D146" i="10"/>
  <c r="B146" i="10"/>
  <c r="X145" i="10"/>
  <c r="V145" i="10"/>
  <c r="T145" i="10"/>
  <c r="R145" i="10"/>
  <c r="P145" i="10"/>
  <c r="N145" i="10"/>
  <c r="L145" i="10"/>
  <c r="J145" i="10"/>
  <c r="H145" i="10"/>
  <c r="F145" i="10"/>
  <c r="D145" i="10"/>
  <c r="B145" i="10"/>
  <c r="X144" i="10"/>
  <c r="V144" i="10"/>
  <c r="T144" i="10"/>
  <c r="R144" i="10"/>
  <c r="P144" i="10"/>
  <c r="N144" i="10"/>
  <c r="L144" i="10"/>
  <c r="J144" i="10"/>
  <c r="H144" i="10"/>
  <c r="F144" i="10"/>
  <c r="D144" i="10"/>
  <c r="B144" i="10"/>
  <c r="X143" i="10"/>
  <c r="V143" i="10"/>
  <c r="T143" i="10"/>
  <c r="R143" i="10"/>
  <c r="P143" i="10"/>
  <c r="N143" i="10"/>
  <c r="L143" i="10"/>
  <c r="J143" i="10"/>
  <c r="H143" i="10"/>
  <c r="F143" i="10"/>
  <c r="D143" i="10"/>
  <c r="B143" i="10"/>
  <c r="X142" i="10"/>
  <c r="V142" i="10"/>
  <c r="T142" i="10"/>
  <c r="R142" i="10"/>
  <c r="P142" i="10"/>
  <c r="N142" i="10"/>
  <c r="L142" i="10"/>
  <c r="J142" i="10"/>
  <c r="H142" i="10"/>
  <c r="F142" i="10"/>
  <c r="D142" i="10"/>
  <c r="B142" i="10"/>
  <c r="X141" i="10"/>
  <c r="V141" i="10"/>
  <c r="T141" i="10"/>
  <c r="R141" i="10"/>
  <c r="P141" i="10"/>
  <c r="N141" i="10"/>
  <c r="L141" i="10"/>
  <c r="J141" i="10"/>
  <c r="H141" i="10"/>
  <c r="F141" i="10"/>
  <c r="D141" i="10"/>
  <c r="B141" i="10"/>
  <c r="X140" i="10"/>
  <c r="V140" i="10"/>
  <c r="T140" i="10"/>
  <c r="R140" i="10"/>
  <c r="P140" i="10"/>
  <c r="N140" i="10"/>
  <c r="L140" i="10"/>
  <c r="J140" i="10"/>
  <c r="H140" i="10"/>
  <c r="F140" i="10"/>
  <c r="D140" i="10"/>
  <c r="B140" i="10"/>
  <c r="X139" i="10"/>
  <c r="V139" i="10"/>
  <c r="T139" i="10"/>
  <c r="R139" i="10"/>
  <c r="P139" i="10"/>
  <c r="N139" i="10"/>
  <c r="L139" i="10"/>
  <c r="J139" i="10"/>
  <c r="H139" i="10"/>
  <c r="F139" i="10"/>
  <c r="D139" i="10"/>
  <c r="B139" i="10"/>
  <c r="X138" i="10"/>
  <c r="V138" i="10"/>
  <c r="T138" i="10"/>
  <c r="R138" i="10"/>
  <c r="P138" i="10"/>
  <c r="N138" i="10"/>
  <c r="L138" i="10"/>
  <c r="J138" i="10"/>
  <c r="H138" i="10"/>
  <c r="F138" i="10"/>
  <c r="D138" i="10"/>
  <c r="B138" i="10"/>
  <c r="X137" i="10"/>
  <c r="V137" i="10"/>
  <c r="T137" i="10"/>
  <c r="R137" i="10"/>
  <c r="P137" i="10"/>
  <c r="N137" i="10"/>
  <c r="L137" i="10"/>
  <c r="J137" i="10"/>
  <c r="H137" i="10"/>
  <c r="F137" i="10"/>
  <c r="D137" i="10"/>
  <c r="B137" i="10"/>
  <c r="X136" i="10"/>
  <c r="V136" i="10"/>
  <c r="T136" i="10"/>
  <c r="R136" i="10"/>
  <c r="P136" i="10"/>
  <c r="N136" i="10"/>
  <c r="L136" i="10"/>
  <c r="J136" i="10"/>
  <c r="H136" i="10"/>
  <c r="F136" i="10"/>
  <c r="D136" i="10"/>
  <c r="B136" i="10"/>
  <c r="X135" i="10"/>
  <c r="V135" i="10"/>
  <c r="T135" i="10"/>
  <c r="R135" i="10"/>
  <c r="P135" i="10"/>
  <c r="N135" i="10"/>
  <c r="L135" i="10"/>
  <c r="J135" i="10"/>
  <c r="H135" i="10"/>
  <c r="F135" i="10"/>
  <c r="D135" i="10"/>
  <c r="B135" i="10"/>
  <c r="X134" i="10"/>
  <c r="V134" i="10"/>
  <c r="T134" i="10"/>
  <c r="R134" i="10"/>
  <c r="P134" i="10"/>
  <c r="N134" i="10"/>
  <c r="L134" i="10"/>
  <c r="J134" i="10"/>
  <c r="H134" i="10"/>
  <c r="F134" i="10"/>
  <c r="D134" i="10"/>
  <c r="B134" i="10"/>
  <c r="X133" i="10"/>
  <c r="V133" i="10"/>
  <c r="T133" i="10"/>
  <c r="R133" i="10"/>
  <c r="P133" i="10"/>
  <c r="N133" i="10"/>
  <c r="L133" i="10"/>
  <c r="J133" i="10"/>
  <c r="H133" i="10"/>
  <c r="F133" i="10"/>
  <c r="D133" i="10"/>
  <c r="B133" i="10"/>
  <c r="X132" i="10"/>
  <c r="V132" i="10"/>
  <c r="T132" i="10"/>
  <c r="R132" i="10"/>
  <c r="P132" i="10"/>
  <c r="N132" i="10"/>
  <c r="L132" i="10"/>
  <c r="J132" i="10"/>
  <c r="H132" i="10"/>
  <c r="F132" i="10"/>
  <c r="D132" i="10"/>
  <c r="B132" i="10"/>
  <c r="X131" i="10"/>
  <c r="V131" i="10"/>
  <c r="T131" i="10"/>
  <c r="R131" i="10"/>
  <c r="P131" i="10"/>
  <c r="N131" i="10"/>
  <c r="L131" i="10"/>
  <c r="J131" i="10"/>
  <c r="H131" i="10"/>
  <c r="F131" i="10"/>
  <c r="D131" i="10"/>
  <c r="B131" i="10"/>
  <c r="X130" i="10"/>
  <c r="V130" i="10"/>
  <c r="T130" i="10"/>
  <c r="R130" i="10"/>
  <c r="P130" i="10"/>
  <c r="N130" i="10"/>
  <c r="L130" i="10"/>
  <c r="J130" i="10"/>
  <c r="H130" i="10"/>
  <c r="F130" i="10"/>
  <c r="D130" i="10"/>
  <c r="B130" i="10"/>
  <c r="X129" i="10"/>
  <c r="V129" i="10"/>
  <c r="T129" i="10"/>
  <c r="R129" i="10"/>
  <c r="P129" i="10"/>
  <c r="N129" i="10"/>
  <c r="L129" i="10"/>
  <c r="J129" i="10"/>
  <c r="H129" i="10"/>
  <c r="F129" i="10"/>
  <c r="D129" i="10"/>
  <c r="B129" i="10"/>
  <c r="X128" i="10"/>
  <c r="V128" i="10"/>
  <c r="T128" i="10"/>
  <c r="R128" i="10"/>
  <c r="P128" i="10"/>
  <c r="N128" i="10"/>
  <c r="L128" i="10"/>
  <c r="J128" i="10"/>
  <c r="H128" i="10"/>
  <c r="F128" i="10"/>
  <c r="D128" i="10"/>
  <c r="B128" i="10"/>
  <c r="X127" i="10"/>
  <c r="V127" i="10"/>
  <c r="T127" i="10"/>
  <c r="R127" i="10"/>
  <c r="P127" i="10"/>
  <c r="N127" i="10"/>
  <c r="L127" i="10"/>
  <c r="J127" i="10"/>
  <c r="H127" i="10"/>
  <c r="F127" i="10"/>
  <c r="D127" i="10"/>
  <c r="B127" i="10"/>
  <c r="X126" i="10"/>
  <c r="V126" i="10"/>
  <c r="T126" i="10"/>
  <c r="R126" i="10"/>
  <c r="P126" i="10"/>
  <c r="N126" i="10"/>
  <c r="L126" i="10"/>
  <c r="J126" i="10"/>
  <c r="H126" i="10"/>
  <c r="F126" i="10"/>
  <c r="D126" i="10"/>
  <c r="B126" i="10"/>
  <c r="X125" i="10"/>
  <c r="V125" i="10"/>
  <c r="T125" i="10"/>
  <c r="R125" i="10"/>
  <c r="P125" i="10"/>
  <c r="N125" i="10"/>
  <c r="L125" i="10"/>
  <c r="J125" i="10"/>
  <c r="H125" i="10"/>
  <c r="F125" i="10"/>
  <c r="D125" i="10"/>
  <c r="B125" i="10"/>
  <c r="X124" i="10"/>
  <c r="V124" i="10"/>
  <c r="T124" i="10"/>
  <c r="R124" i="10"/>
  <c r="P124" i="10"/>
  <c r="N124" i="10"/>
  <c r="L124" i="10"/>
  <c r="J124" i="10"/>
  <c r="H124" i="10"/>
  <c r="F124" i="10"/>
  <c r="D124" i="10"/>
  <c r="B124" i="10"/>
  <c r="X123" i="10"/>
  <c r="V123" i="10"/>
  <c r="T123" i="10"/>
  <c r="R123" i="10"/>
  <c r="P123" i="10"/>
  <c r="N123" i="10"/>
  <c r="L123" i="10"/>
  <c r="J123" i="10"/>
  <c r="H123" i="10"/>
  <c r="F123" i="10"/>
  <c r="D123" i="10"/>
  <c r="B123" i="10"/>
  <c r="X122" i="10"/>
  <c r="V122" i="10"/>
  <c r="T122" i="10"/>
  <c r="R122" i="10"/>
  <c r="P122" i="10"/>
  <c r="N122" i="10"/>
  <c r="L122" i="10"/>
  <c r="J122" i="10"/>
  <c r="H122" i="10"/>
  <c r="F122" i="10"/>
  <c r="D122" i="10"/>
  <c r="B122" i="10"/>
  <c r="X121" i="10"/>
  <c r="V121" i="10"/>
  <c r="T121" i="10"/>
  <c r="R121" i="10"/>
  <c r="P121" i="10"/>
  <c r="N121" i="10"/>
  <c r="L121" i="10"/>
  <c r="J121" i="10"/>
  <c r="H121" i="10"/>
  <c r="F121" i="10"/>
  <c r="D121" i="10"/>
  <c r="B121" i="10"/>
  <c r="X71" i="10"/>
  <c r="V71" i="10"/>
  <c r="T71" i="10"/>
  <c r="R71" i="10"/>
  <c r="P71" i="10"/>
  <c r="N71" i="10"/>
  <c r="L71" i="10"/>
  <c r="J71" i="10"/>
  <c r="H71" i="10"/>
  <c r="B71" i="10"/>
  <c r="X70" i="10"/>
  <c r="V70" i="10"/>
  <c r="T70" i="10"/>
  <c r="R70" i="10"/>
  <c r="P70" i="10"/>
  <c r="N70" i="10"/>
  <c r="L70" i="10"/>
  <c r="J70" i="10"/>
  <c r="H70" i="10"/>
  <c r="B70" i="10"/>
  <c r="X69" i="10"/>
  <c r="V69" i="10"/>
  <c r="T69" i="10"/>
  <c r="R69" i="10"/>
  <c r="P69" i="10"/>
  <c r="N69" i="10"/>
  <c r="L69" i="10"/>
  <c r="J69" i="10"/>
  <c r="H69" i="10"/>
  <c r="B69" i="10"/>
  <c r="X68" i="10"/>
  <c r="V68" i="10"/>
  <c r="T68" i="10"/>
  <c r="R68" i="10"/>
  <c r="P68" i="10"/>
  <c r="N68" i="10"/>
  <c r="L68" i="10"/>
  <c r="J68" i="10"/>
  <c r="H68" i="10"/>
  <c r="B68" i="10"/>
  <c r="X67" i="10"/>
  <c r="V67" i="10"/>
  <c r="T67" i="10"/>
  <c r="R67" i="10"/>
  <c r="P67" i="10"/>
  <c r="N67" i="10"/>
  <c r="L67" i="10"/>
  <c r="J67" i="10"/>
  <c r="H67" i="10"/>
  <c r="B67" i="10"/>
  <c r="X66" i="10"/>
  <c r="V66" i="10"/>
  <c r="T66" i="10"/>
  <c r="R66" i="10"/>
  <c r="P66" i="10"/>
  <c r="N66" i="10"/>
  <c r="L66" i="10"/>
  <c r="J66" i="10"/>
  <c r="H66" i="10"/>
  <c r="B66" i="10"/>
  <c r="X65" i="10"/>
  <c r="V65" i="10"/>
  <c r="T65" i="10"/>
  <c r="R65" i="10"/>
  <c r="P65" i="10"/>
  <c r="N65" i="10"/>
  <c r="L65" i="10"/>
  <c r="J65" i="10"/>
  <c r="H65" i="10"/>
  <c r="B65" i="10"/>
  <c r="X64" i="10"/>
  <c r="V64" i="10"/>
  <c r="T64" i="10"/>
  <c r="R64" i="10"/>
  <c r="P64" i="10"/>
  <c r="N64" i="10"/>
  <c r="L64" i="10"/>
  <c r="J64" i="10"/>
  <c r="H64" i="10"/>
  <c r="B64" i="10"/>
  <c r="X63" i="10"/>
  <c r="V63" i="10"/>
  <c r="T63" i="10"/>
  <c r="R63" i="10"/>
  <c r="P63" i="10"/>
  <c r="N63" i="10"/>
  <c r="L63" i="10"/>
  <c r="J63" i="10"/>
  <c r="H63" i="10"/>
  <c r="B63" i="10"/>
  <c r="X62" i="10"/>
  <c r="V62" i="10"/>
  <c r="T62" i="10"/>
  <c r="R62" i="10"/>
  <c r="P62" i="10"/>
  <c r="N62" i="10"/>
  <c r="L62" i="10"/>
  <c r="J62" i="10"/>
  <c r="H62" i="10"/>
  <c r="B62" i="10"/>
  <c r="X61" i="10"/>
  <c r="V61" i="10"/>
  <c r="T61" i="10"/>
  <c r="R61" i="10"/>
  <c r="P61" i="10"/>
  <c r="N61" i="10"/>
  <c r="L61" i="10"/>
  <c r="J61" i="10"/>
  <c r="H61" i="10"/>
  <c r="B61" i="10"/>
  <c r="X60" i="10"/>
  <c r="V60" i="10"/>
  <c r="T60" i="10"/>
  <c r="R60" i="10"/>
  <c r="P60" i="10"/>
  <c r="N60" i="10"/>
  <c r="L60" i="10"/>
  <c r="J60" i="10"/>
  <c r="H60" i="10"/>
  <c r="B60" i="10"/>
  <c r="X59" i="10"/>
  <c r="V59" i="10"/>
  <c r="T59" i="10"/>
  <c r="R59" i="10"/>
  <c r="P59" i="10"/>
  <c r="N59" i="10"/>
  <c r="L59" i="10"/>
  <c r="J59" i="10"/>
  <c r="H59" i="10"/>
  <c r="B59" i="10"/>
  <c r="X58" i="10"/>
  <c r="V58" i="10"/>
  <c r="T58" i="10"/>
  <c r="R58" i="10"/>
  <c r="P58" i="10"/>
  <c r="N58" i="10"/>
  <c r="L58" i="10"/>
  <c r="J58" i="10"/>
  <c r="H58" i="10"/>
  <c r="B58" i="10"/>
  <c r="X57" i="10"/>
  <c r="V57" i="10"/>
  <c r="T57" i="10"/>
  <c r="R57" i="10"/>
  <c r="P57" i="10"/>
  <c r="N57" i="10"/>
  <c r="L57" i="10"/>
  <c r="J57" i="10"/>
  <c r="H57" i="10"/>
  <c r="B57" i="10"/>
  <c r="X56" i="10"/>
  <c r="V56" i="10"/>
  <c r="T56" i="10"/>
  <c r="R56" i="10"/>
  <c r="P56" i="10"/>
  <c r="N56" i="10"/>
  <c r="L56" i="10"/>
  <c r="J56" i="10"/>
  <c r="H56" i="10"/>
  <c r="B56" i="10"/>
  <c r="X55" i="10"/>
  <c r="V55" i="10"/>
  <c r="T55" i="10"/>
  <c r="R55" i="10"/>
  <c r="P55" i="10"/>
  <c r="N55" i="10"/>
  <c r="L55" i="10"/>
  <c r="J55" i="10"/>
  <c r="H55" i="10"/>
  <c r="B55" i="10"/>
  <c r="X54" i="10"/>
  <c r="V54" i="10"/>
  <c r="T54" i="10"/>
  <c r="R54" i="10"/>
  <c r="P54" i="10"/>
  <c r="N54" i="10"/>
  <c r="L54" i="10"/>
  <c r="J54" i="10"/>
  <c r="H54" i="10"/>
  <c r="B54" i="10"/>
  <c r="X53" i="10"/>
  <c r="V53" i="10"/>
  <c r="T53" i="10"/>
  <c r="R53" i="10"/>
  <c r="P53" i="10"/>
  <c r="N53" i="10"/>
  <c r="L53" i="10"/>
  <c r="J53" i="10"/>
  <c r="H53" i="10"/>
  <c r="B53" i="10"/>
  <c r="X52" i="10"/>
  <c r="V52" i="10"/>
  <c r="T52" i="10"/>
  <c r="R52" i="10"/>
  <c r="P52" i="10"/>
  <c r="N52" i="10"/>
  <c r="L52" i="10"/>
  <c r="J52" i="10"/>
  <c r="H52" i="10"/>
  <c r="B52" i="10"/>
  <c r="X51" i="10"/>
  <c r="V51" i="10"/>
  <c r="T51" i="10"/>
  <c r="R51" i="10"/>
  <c r="P51" i="10"/>
  <c r="N51" i="10"/>
  <c r="L51" i="10"/>
  <c r="J51" i="10"/>
  <c r="H51" i="10"/>
  <c r="B51" i="10"/>
  <c r="X50" i="10"/>
  <c r="V50" i="10"/>
  <c r="T50" i="10"/>
  <c r="R50" i="10"/>
  <c r="P50" i="10"/>
  <c r="N50" i="10"/>
  <c r="L50" i="10"/>
  <c r="J50" i="10"/>
  <c r="H50" i="10"/>
  <c r="B50" i="10"/>
  <c r="X49" i="10"/>
  <c r="V49" i="10"/>
  <c r="T49" i="10"/>
  <c r="R49" i="10"/>
  <c r="P49" i="10"/>
  <c r="N49" i="10"/>
  <c r="L49" i="10"/>
  <c r="J49" i="10"/>
  <c r="H49" i="10"/>
  <c r="B49" i="10"/>
  <c r="X48" i="10"/>
  <c r="V48" i="10"/>
  <c r="T48" i="10"/>
  <c r="R48" i="10"/>
  <c r="P48" i="10"/>
  <c r="N48" i="10"/>
  <c r="L48" i="10"/>
  <c r="J48" i="10"/>
  <c r="H48" i="10"/>
  <c r="B48" i="10"/>
  <c r="X47" i="10"/>
  <c r="V47" i="10"/>
  <c r="T47" i="10"/>
  <c r="R47" i="10"/>
  <c r="P47" i="10"/>
  <c r="N47" i="10"/>
  <c r="L47" i="10"/>
  <c r="J47" i="10"/>
  <c r="H47" i="10"/>
  <c r="B47" i="10"/>
  <c r="X46" i="10"/>
  <c r="V46" i="10"/>
  <c r="T46" i="10"/>
  <c r="R46" i="10"/>
  <c r="P46" i="10"/>
  <c r="N46" i="10"/>
  <c r="L46" i="10"/>
  <c r="J46" i="10"/>
  <c r="H46" i="10"/>
  <c r="B46" i="10"/>
  <c r="X45" i="10"/>
  <c r="V45" i="10"/>
  <c r="T45" i="10"/>
  <c r="R45" i="10"/>
  <c r="P45" i="10"/>
  <c r="N45" i="10"/>
  <c r="L45" i="10"/>
  <c r="J45" i="10"/>
  <c r="H45" i="10"/>
  <c r="B45" i="10"/>
  <c r="X44" i="10"/>
  <c r="V44" i="10"/>
  <c r="T44" i="10"/>
  <c r="R44" i="10"/>
  <c r="P44" i="10"/>
  <c r="N44" i="10"/>
  <c r="L44" i="10"/>
  <c r="J44" i="10"/>
  <c r="H44" i="10"/>
  <c r="B44" i="10"/>
  <c r="X43" i="10"/>
  <c r="V43" i="10"/>
  <c r="T43" i="10"/>
  <c r="R43" i="10"/>
  <c r="P43" i="10"/>
  <c r="N43" i="10"/>
  <c r="L43" i="10"/>
  <c r="J43" i="10"/>
  <c r="H43" i="10"/>
  <c r="B43" i="10"/>
  <c r="X42" i="10"/>
  <c r="V42" i="10"/>
  <c r="T42" i="10"/>
  <c r="R42" i="10"/>
  <c r="P42" i="10"/>
  <c r="N42" i="10"/>
  <c r="L42" i="10"/>
  <c r="J42" i="10"/>
  <c r="H42" i="10"/>
  <c r="B42" i="10"/>
  <c r="X41" i="10"/>
  <c r="V41" i="10"/>
  <c r="T41" i="10"/>
  <c r="R41" i="10"/>
  <c r="P41" i="10"/>
  <c r="N41" i="10"/>
  <c r="L41" i="10"/>
  <c r="J41" i="10"/>
  <c r="H41" i="10"/>
  <c r="B41" i="10"/>
  <c r="X40" i="10"/>
  <c r="V40" i="10"/>
  <c r="T40" i="10"/>
  <c r="R40" i="10"/>
  <c r="P40" i="10"/>
  <c r="N40" i="10"/>
  <c r="L40" i="10"/>
  <c r="J40" i="10"/>
  <c r="H40" i="10"/>
  <c r="B40" i="10"/>
  <c r="X39" i="10"/>
  <c r="V39" i="10"/>
  <c r="T39" i="10"/>
  <c r="R39" i="10"/>
  <c r="P39" i="10"/>
  <c r="N39" i="10"/>
  <c r="L39" i="10"/>
  <c r="J39" i="10"/>
  <c r="H39" i="10"/>
  <c r="B39" i="10"/>
  <c r="X38" i="10"/>
  <c r="V38" i="10"/>
  <c r="T38" i="10"/>
  <c r="R38" i="10"/>
  <c r="P38" i="10"/>
  <c r="N38" i="10"/>
  <c r="L38" i="10"/>
  <c r="J38" i="10"/>
  <c r="H38" i="10"/>
  <c r="B38" i="10"/>
  <c r="X37" i="10"/>
  <c r="V37" i="10"/>
  <c r="T37" i="10"/>
  <c r="R37" i="10"/>
  <c r="P37" i="10"/>
  <c r="N37" i="10"/>
  <c r="L37" i="10"/>
  <c r="J37" i="10"/>
  <c r="H37" i="10"/>
  <c r="B37" i="10"/>
  <c r="X36" i="10"/>
  <c r="V36" i="10"/>
  <c r="T36" i="10"/>
  <c r="R36" i="10"/>
  <c r="P36" i="10"/>
  <c r="N36" i="10"/>
  <c r="L36" i="10"/>
  <c r="J36" i="10"/>
  <c r="H36" i="10"/>
  <c r="B36" i="10"/>
  <c r="X35" i="10"/>
  <c r="V35" i="10"/>
  <c r="T35" i="10"/>
  <c r="R35" i="10"/>
  <c r="P35" i="10"/>
  <c r="N35" i="10"/>
  <c r="L35" i="10"/>
  <c r="J35" i="10"/>
  <c r="H35" i="10"/>
  <c r="B35" i="10"/>
  <c r="X34" i="10"/>
  <c r="V34" i="10"/>
  <c r="T34" i="10"/>
  <c r="R34" i="10"/>
  <c r="P34" i="10"/>
  <c r="N34" i="10"/>
  <c r="L34" i="10"/>
  <c r="J34" i="10"/>
  <c r="H34" i="10"/>
  <c r="B34" i="10"/>
  <c r="X33" i="10"/>
  <c r="V33" i="10"/>
  <c r="T33" i="10"/>
  <c r="R33" i="10"/>
  <c r="P33" i="10"/>
  <c r="N33" i="10"/>
  <c r="L33" i="10"/>
  <c r="J33" i="10"/>
  <c r="H33" i="10"/>
  <c r="B33" i="10"/>
  <c r="X32" i="10"/>
  <c r="V32" i="10"/>
  <c r="T32" i="10"/>
  <c r="R32" i="10"/>
  <c r="P32" i="10"/>
  <c r="N32" i="10"/>
  <c r="L32" i="10"/>
  <c r="J32" i="10"/>
  <c r="H32" i="10"/>
  <c r="B32" i="10"/>
  <c r="X31" i="10"/>
  <c r="V31" i="10"/>
  <c r="T31" i="10"/>
  <c r="R31" i="10"/>
  <c r="P31" i="10"/>
  <c r="N31" i="10"/>
  <c r="L31" i="10"/>
  <c r="J31" i="10"/>
  <c r="H31" i="10"/>
  <c r="B31" i="10"/>
  <c r="X30" i="10"/>
  <c r="V30" i="10"/>
  <c r="T30" i="10"/>
  <c r="R30" i="10"/>
  <c r="P30" i="10"/>
  <c r="N30" i="10"/>
  <c r="L30" i="10"/>
  <c r="J30" i="10"/>
  <c r="H30" i="10"/>
  <c r="B30" i="10"/>
  <c r="X29" i="10"/>
  <c r="V29" i="10"/>
  <c r="T29" i="10"/>
  <c r="R29" i="10"/>
  <c r="P29" i="10"/>
  <c r="N29" i="10"/>
  <c r="L29" i="10"/>
  <c r="J29" i="10"/>
  <c r="H29" i="10"/>
  <c r="B29" i="10"/>
  <c r="X28" i="10"/>
  <c r="V28" i="10"/>
  <c r="T28" i="10"/>
  <c r="R28" i="10"/>
  <c r="P28" i="10"/>
  <c r="N28" i="10"/>
  <c r="L28" i="10"/>
  <c r="J28" i="10"/>
  <c r="H28" i="10"/>
  <c r="B28" i="10"/>
  <c r="X27" i="10"/>
  <c r="V27" i="10"/>
  <c r="T27" i="10"/>
  <c r="R27" i="10"/>
  <c r="P27" i="10"/>
  <c r="N27" i="10"/>
  <c r="L27" i="10"/>
  <c r="J27" i="10"/>
  <c r="H27" i="10"/>
  <c r="B27" i="10"/>
  <c r="X26" i="10"/>
  <c r="V26" i="10"/>
  <c r="T26" i="10"/>
  <c r="R26" i="10"/>
  <c r="P26" i="10"/>
  <c r="N26" i="10"/>
  <c r="L26" i="10"/>
  <c r="J26" i="10"/>
  <c r="H26" i="10"/>
  <c r="B26" i="10"/>
  <c r="E7" i="10"/>
  <c r="C7" i="10"/>
  <c r="B7" i="9"/>
  <c r="B6" i="9"/>
  <c r="B5" i="9"/>
  <c r="L7" i="8"/>
  <c r="K7" i="8"/>
  <c r="A7" i="8"/>
  <c r="B7" i="8" s="1"/>
  <c r="L6" i="8"/>
  <c r="K6" i="8"/>
  <c r="A6" i="8"/>
  <c r="B6" i="8" s="1"/>
  <c r="L5" i="8"/>
  <c r="K5" i="8"/>
  <c r="A5" i="8"/>
  <c r="B5" i="8" s="1"/>
  <c r="L4" i="8"/>
  <c r="K4" i="8"/>
  <c r="A4" i="8"/>
  <c r="B4" i="8" s="1"/>
  <c r="I72" i="7"/>
  <c r="I73" i="7" s="1"/>
  <c r="C57" i="7"/>
  <c r="C56" i="7"/>
  <c r="C55" i="7"/>
  <c r="C54" i="7"/>
  <c r="C53" i="7"/>
  <c r="C52" i="7"/>
  <c r="C51" i="7"/>
  <c r="C50" i="7"/>
  <c r="I49" i="7"/>
  <c r="H49" i="7" s="1"/>
  <c r="Y17" i="7"/>
  <c r="Z17" i="7" s="1"/>
  <c r="W17" i="7"/>
  <c r="V17" i="7"/>
  <c r="U17" i="7"/>
  <c r="T17" i="7"/>
  <c r="S17" i="7"/>
  <c r="R17" i="7"/>
  <c r="Y14" i="7"/>
  <c r="Z14" i="7" s="1"/>
  <c r="W14" i="7"/>
  <c r="V14" i="7"/>
  <c r="U14" i="7"/>
  <c r="T14" i="7"/>
  <c r="S14" i="7"/>
  <c r="R14" i="7"/>
  <c r="N8" i="7"/>
  <c r="E8" i="7"/>
  <c r="M2" i="7"/>
  <c r="K44" i="7" s="1"/>
  <c r="N9" i="6"/>
  <c r="I9" i="6"/>
  <c r="E9" i="6"/>
  <c r="A9" i="6"/>
  <c r="B9" i="6" s="1"/>
  <c r="N8" i="6"/>
  <c r="I8" i="6"/>
  <c r="E8" i="6"/>
  <c r="A8" i="6"/>
  <c r="B8" i="6" s="1"/>
  <c r="N7" i="6"/>
  <c r="I7" i="6"/>
  <c r="A7" i="6"/>
  <c r="B7" i="6" s="1"/>
  <c r="F7" i="6" s="1"/>
  <c r="N6" i="6"/>
  <c r="A6" i="6"/>
  <c r="B6" i="6" s="1"/>
  <c r="S91" i="5"/>
  <c r="S88" i="5"/>
  <c r="S85" i="5"/>
  <c r="S79" i="5"/>
  <c r="T77" i="5"/>
  <c r="S76" i="5"/>
  <c r="F76" i="5"/>
  <c r="S69" i="5"/>
  <c r="S63" i="5"/>
  <c r="S57" i="5"/>
  <c r="T55" i="5"/>
  <c r="S54" i="5"/>
  <c r="F54" i="5"/>
  <c r="S47" i="5"/>
  <c r="S44" i="5"/>
  <c r="K41" i="5"/>
  <c r="S41" i="5" s="1"/>
  <c r="S38" i="5"/>
  <c r="S35" i="5"/>
  <c r="T33" i="5"/>
  <c r="S32" i="5"/>
  <c r="F32" i="5"/>
  <c r="X28" i="5"/>
  <c r="AD28" i="5" s="1"/>
  <c r="X27" i="5"/>
  <c r="X26" i="5"/>
  <c r="AD26" i="5" s="1"/>
  <c r="X25" i="5"/>
  <c r="S25" i="5"/>
  <c r="X24" i="5"/>
  <c r="AD24" i="5" s="1"/>
  <c r="X23" i="5"/>
  <c r="AD23" i="5" s="1"/>
  <c r="X22" i="5"/>
  <c r="AD22" i="5" s="1"/>
  <c r="S22" i="5"/>
  <c r="X21" i="5"/>
  <c r="AD21" i="5" s="1"/>
  <c r="X20" i="5"/>
  <c r="X19" i="5"/>
  <c r="AD19" i="5" s="1"/>
  <c r="S19" i="5"/>
  <c r="X18" i="5"/>
  <c r="X17" i="5"/>
  <c r="AD17" i="5" s="1"/>
  <c r="X16" i="5"/>
  <c r="S16" i="5"/>
  <c r="X15" i="5"/>
  <c r="AD15" i="5" s="1"/>
  <c r="X14" i="5"/>
  <c r="AD14" i="5" s="1"/>
  <c r="AH13" i="5"/>
  <c r="AH14" i="5" s="1"/>
  <c r="AH15" i="5" s="1"/>
  <c r="X13" i="5"/>
  <c r="S13" i="5"/>
  <c r="S10" i="5"/>
  <c r="F10" i="5"/>
  <c r="N6" i="5"/>
  <c r="R6" i="5" s="1"/>
  <c r="S264" i="4"/>
  <c r="S255" i="4"/>
  <c r="T253" i="4"/>
  <c r="S252" i="4"/>
  <c r="F252" i="4"/>
  <c r="T231" i="4"/>
  <c r="S230" i="4"/>
  <c r="F230" i="4"/>
  <c r="T209" i="4"/>
  <c r="S208" i="4"/>
  <c r="F208" i="4"/>
  <c r="T187" i="4"/>
  <c r="S186" i="4"/>
  <c r="F186" i="4"/>
  <c r="T165" i="4"/>
  <c r="S164" i="4"/>
  <c r="F164" i="4"/>
  <c r="T143" i="4"/>
  <c r="S142" i="4"/>
  <c r="F142" i="4"/>
  <c r="T121" i="4"/>
  <c r="S120" i="4"/>
  <c r="F120" i="4"/>
  <c r="T99" i="4"/>
  <c r="S98" i="4"/>
  <c r="F98" i="4"/>
  <c r="T77" i="4"/>
  <c r="S76" i="4"/>
  <c r="F76" i="4"/>
  <c r="T55" i="4"/>
  <c r="S54" i="4"/>
  <c r="F54" i="4"/>
  <c r="T33" i="4"/>
  <c r="S32" i="4"/>
  <c r="F32" i="4"/>
  <c r="X26" i="4"/>
  <c r="AD26" i="4" s="1"/>
  <c r="X25" i="4"/>
  <c r="X24" i="4"/>
  <c r="X23" i="4"/>
  <c r="AD23" i="4" s="1"/>
  <c r="X22" i="4"/>
  <c r="AD22" i="4" s="1"/>
  <c r="X21" i="4"/>
  <c r="AD21" i="4" s="1"/>
  <c r="X20" i="4"/>
  <c r="AD20" i="4" s="1"/>
  <c r="X19" i="4"/>
  <c r="AD19" i="4" s="1"/>
  <c r="S19" i="4"/>
  <c r="X18" i="4"/>
  <c r="AD18" i="4" s="1"/>
  <c r="X17" i="4"/>
  <c r="AD17" i="4" s="1"/>
  <c r="X16" i="4"/>
  <c r="AD16" i="4" s="1"/>
  <c r="S16" i="4"/>
  <c r="X15" i="4"/>
  <c r="AD15" i="4" s="1"/>
  <c r="X14" i="4"/>
  <c r="AD14" i="4" s="1"/>
  <c r="AH13" i="4"/>
  <c r="X13" i="4"/>
  <c r="AD13" i="4" s="1"/>
  <c r="S13" i="4"/>
  <c r="S10" i="4"/>
  <c r="F10" i="4"/>
  <c r="P6" i="4"/>
  <c r="D21" i="2"/>
  <c r="D20" i="2"/>
  <c r="D19" i="2"/>
  <c r="D18" i="2"/>
  <c r="A15" i="2"/>
  <c r="D15" i="2" s="1"/>
  <c r="A14" i="2"/>
  <c r="D14" i="2" s="1"/>
  <c r="A13" i="2"/>
  <c r="D13" i="2" s="1"/>
  <c r="A12" i="2"/>
  <c r="D12" i="2" s="1"/>
  <c r="A11" i="2"/>
  <c r="D11" i="2" s="1"/>
  <c r="A10" i="2"/>
  <c r="D10" i="2" s="1"/>
  <c r="A9" i="2"/>
  <c r="D9" i="2" s="1"/>
  <c r="A8" i="2"/>
  <c r="D8" i="2" s="1"/>
  <c r="A7" i="2"/>
  <c r="D7" i="2" s="1"/>
  <c r="B3" i="2"/>
  <c r="B2" i="2"/>
  <c r="G49" i="7"/>
  <c r="Z39" i="7" l="1"/>
  <c r="Z40" i="7" s="1"/>
  <c r="Z45" i="7" s="1"/>
  <c r="S267" i="4"/>
  <c r="M258" i="4"/>
  <c r="S236" i="4"/>
  <c r="AD18" i="5"/>
  <c r="D59" i="7"/>
  <c r="D58" i="7"/>
  <c r="S50" i="5"/>
  <c r="M195" i="4"/>
  <c r="M217" i="4" s="1"/>
  <c r="M239" i="4" s="1"/>
  <c r="M261" i="4" s="1"/>
  <c r="S129" i="4"/>
  <c r="F6" i="6"/>
  <c r="H72" i="7"/>
  <c r="J7" i="6"/>
  <c r="O7" i="6" s="1"/>
  <c r="S60" i="5"/>
  <c r="S72" i="5" s="1"/>
  <c r="S82" i="5"/>
  <c r="S94" i="5" s="1"/>
  <c r="S47" i="4"/>
  <c r="S44" i="4"/>
  <c r="S113" i="4"/>
  <c r="S135" i="4"/>
  <c r="S35" i="4"/>
  <c r="X14" i="7"/>
  <c r="X17" i="7"/>
  <c r="S132" i="4"/>
  <c r="S104" i="4"/>
  <c r="AD24" i="4"/>
  <c r="AD25" i="4"/>
  <c r="AD12" i="4"/>
  <c r="S41" i="4"/>
  <c r="S57" i="4"/>
  <c r="S79" i="4"/>
  <c r="S85" i="4"/>
  <c r="S110" i="4"/>
  <c r="S151" i="4"/>
  <c r="S217" i="4"/>
  <c r="S239" i="4"/>
  <c r="S28" i="5"/>
  <c r="AH16" i="5"/>
  <c r="S107" i="4"/>
  <c r="S126" i="4"/>
  <c r="S189" i="4"/>
  <c r="S201" i="4"/>
  <c r="S211" i="4"/>
  <c r="S223" i="4"/>
  <c r="F8" i="6"/>
  <c r="J8" i="6"/>
  <c r="F9" i="6"/>
  <c r="J9" i="6"/>
  <c r="S38" i="4"/>
  <c r="S60" i="4"/>
  <c r="S66" i="4"/>
  <c r="S88" i="4"/>
  <c r="S101" i="4"/>
  <c r="S173" i="4"/>
  <c r="AH14" i="4"/>
  <c r="S22" i="4"/>
  <c r="S28" i="4" s="1"/>
  <c r="S29" i="4" s="1"/>
  <c r="S63" i="4"/>
  <c r="S69" i="4"/>
  <c r="S82" i="4"/>
  <c r="S91" i="4"/>
  <c r="S145" i="4"/>
  <c r="S157" i="4"/>
  <c r="S167" i="4"/>
  <c r="S179" i="4"/>
  <c r="S245" i="4"/>
  <c r="J6" i="6"/>
  <c r="P6" i="5"/>
  <c r="AD13" i="5"/>
  <c r="AD16" i="5"/>
  <c r="AD20" i="5"/>
  <c r="AD25" i="5"/>
  <c r="AD27" i="5"/>
  <c r="I50" i="7"/>
  <c r="H50" i="7" s="1"/>
  <c r="I74" i="7"/>
  <c r="H73" i="7"/>
  <c r="G73" i="7"/>
  <c r="G72" i="7"/>
  <c r="S195" i="4" l="1"/>
  <c r="S258" i="4"/>
  <c r="S261" i="4"/>
  <c r="O6" i="6"/>
  <c r="S50" i="4"/>
  <c r="S51" i="4" s="1"/>
  <c r="B50" i="4" s="1"/>
  <c r="X45" i="7"/>
  <c r="K45" i="7" s="1"/>
  <c r="S73" i="5"/>
  <c r="B72" i="5" s="1"/>
  <c r="S154" i="4"/>
  <c r="S116" i="4"/>
  <c r="S117" i="4" s="1"/>
  <c r="B116" i="4" s="1"/>
  <c r="B28" i="4"/>
  <c r="T28" i="4"/>
  <c r="I51" i="7"/>
  <c r="H51" i="7" s="1"/>
  <c r="S138" i="4"/>
  <c r="S139" i="4" s="1"/>
  <c r="O8" i="6"/>
  <c r="S95" i="5"/>
  <c r="S148" i="4"/>
  <c r="AH15" i="4"/>
  <c r="S51" i="5"/>
  <c r="O9" i="6"/>
  <c r="AH17" i="5"/>
  <c r="S94" i="4"/>
  <c r="S95" i="4" s="1"/>
  <c r="S176" i="4"/>
  <c r="I75" i="7"/>
  <c r="H74" i="7"/>
  <c r="S29" i="5"/>
  <c r="S72" i="4"/>
  <c r="S73" i="4" s="1"/>
  <c r="G74" i="7"/>
  <c r="G50" i="7"/>
  <c r="AE12" i="4"/>
  <c r="S270" i="4" l="1"/>
  <c r="S271" i="4" s="1"/>
  <c r="B270" i="4" s="1"/>
  <c r="D54" i="7"/>
  <c r="D57" i="7"/>
  <c r="D49" i="7"/>
  <c r="D62" i="7"/>
  <c r="D63" i="7"/>
  <c r="D60" i="7"/>
  <c r="D61" i="7"/>
  <c r="T50" i="4"/>
  <c r="T72" i="5"/>
  <c r="D53" i="7"/>
  <c r="D51" i="7"/>
  <c r="D56" i="7"/>
  <c r="D50" i="7"/>
  <c r="D55" i="7"/>
  <c r="S160" i="4"/>
  <c r="S161" i="4" s="1"/>
  <c r="B160" i="4" s="1"/>
  <c r="T116" i="4"/>
  <c r="Y12" i="4"/>
  <c r="Z12" i="4" s="1"/>
  <c r="T28" i="5"/>
  <c r="B28" i="5"/>
  <c r="S198" i="4"/>
  <c r="B72" i="4"/>
  <c r="T72" i="4"/>
  <c r="I76" i="7"/>
  <c r="H75" i="7"/>
  <c r="AH18" i="5"/>
  <c r="B50" i="5"/>
  <c r="T50" i="5"/>
  <c r="B94" i="5"/>
  <c r="T94" i="5"/>
  <c r="B138" i="4"/>
  <c r="T138" i="4"/>
  <c r="T94" i="4"/>
  <c r="B94" i="4"/>
  <c r="AH16" i="4"/>
  <c r="S170" i="4"/>
  <c r="S182" i="4" s="1"/>
  <c r="S183" i="4" s="1"/>
  <c r="B182" i="4" s="1"/>
  <c r="I52" i="7"/>
  <c r="H52" i="7" s="1"/>
  <c r="AE12" i="5"/>
  <c r="AE13" i="5"/>
  <c r="AE15" i="4"/>
  <c r="AE14" i="5"/>
  <c r="G51" i="7"/>
  <c r="AE13" i="4"/>
  <c r="G75" i="7"/>
  <c r="AE14" i="4"/>
  <c r="AE17" i="5"/>
  <c r="AE15" i="5"/>
  <c r="AE16" i="5"/>
  <c r="AE28" i="5"/>
  <c r="D52" i="7" l="1"/>
  <c r="T270" i="4"/>
  <c r="Y15" i="5"/>
  <c r="Z15" i="5" s="1"/>
  <c r="Y13" i="5"/>
  <c r="Z13" i="5" s="1"/>
  <c r="Y17" i="5"/>
  <c r="Y16" i="5"/>
  <c r="Z16" i="5" s="1"/>
  <c r="Y14" i="5"/>
  <c r="Z14" i="5" s="1"/>
  <c r="Y13" i="4"/>
  <c r="Z13" i="4" s="1"/>
  <c r="T160" i="4"/>
  <c r="Y14" i="4"/>
  <c r="Z14" i="4" s="1"/>
  <c r="Y15" i="4"/>
  <c r="Z15" i="4" s="1"/>
  <c r="Z12" i="5"/>
  <c r="T182" i="4"/>
  <c r="AH17" i="4"/>
  <c r="I77" i="7"/>
  <c r="H76" i="7"/>
  <c r="S242" i="4"/>
  <c r="S220" i="4"/>
  <c r="AH19" i="5"/>
  <c r="I53" i="7"/>
  <c r="H53" i="7" s="1"/>
  <c r="S192" i="4"/>
  <c r="S204" i="4" s="1"/>
  <c r="S205" i="4" s="1"/>
  <c r="AE16" i="4"/>
  <c r="AE18" i="5"/>
  <c r="G76" i="7"/>
  <c r="G52" i="7"/>
  <c r="Z17" i="5" l="1"/>
  <c r="Y18" i="5"/>
  <c r="Z18" i="5" s="1"/>
  <c r="Y16" i="4"/>
  <c r="Z16" i="4" s="1"/>
  <c r="I54" i="7"/>
  <c r="H54" i="7" s="1"/>
  <c r="AH18" i="4"/>
  <c r="T204" i="4"/>
  <c r="B204" i="4"/>
  <c r="AH20" i="5"/>
  <c r="S248" i="4"/>
  <c r="S249" i="4" s="1"/>
  <c r="S214" i="4"/>
  <c r="S226" i="4" s="1"/>
  <c r="S227" i="4" s="1"/>
  <c r="I78" i="7"/>
  <c r="H77" i="7"/>
  <c r="AE17" i="4"/>
  <c r="G53" i="7"/>
  <c r="AE19" i="5"/>
  <c r="G77" i="7"/>
  <c r="F14" i="11" l="1"/>
  <c r="Y19" i="5"/>
  <c r="F16" i="11"/>
  <c r="E8" i="10"/>
  <c r="F15" i="11"/>
  <c r="C8" i="10"/>
  <c r="C158" i="10" s="1"/>
  <c r="G8" i="10"/>
  <c r="Y17" i="4"/>
  <c r="Z17" i="4" s="1"/>
  <c r="B226" i="4"/>
  <c r="T226" i="4"/>
  <c r="I79" i="7"/>
  <c r="H78" i="7"/>
  <c r="AH21" i="5"/>
  <c r="AH19" i="4"/>
  <c r="F17" i="11"/>
  <c r="I8" i="10"/>
  <c r="T248" i="4"/>
  <c r="B248" i="4"/>
  <c r="I55" i="7"/>
  <c r="H55" i="7" s="1"/>
  <c r="AE18" i="4"/>
  <c r="AE20" i="5"/>
  <c r="G54" i="7"/>
  <c r="G78" i="7"/>
  <c r="J7" i="11" l="1"/>
  <c r="G14" i="10"/>
  <c r="G19" i="10"/>
  <c r="G15" i="10"/>
  <c r="G20" i="10"/>
  <c r="G16" i="10"/>
  <c r="G18" i="10"/>
  <c r="I14" i="10"/>
  <c r="I19" i="10"/>
  <c r="I15" i="10"/>
  <c r="I20" i="10"/>
  <c r="I16" i="10"/>
  <c r="I18" i="10"/>
  <c r="E148" i="10"/>
  <c r="G154" i="10"/>
  <c r="Z19" i="5"/>
  <c r="Y20" i="5"/>
  <c r="Z20" i="5" s="1"/>
  <c r="K8" i="10"/>
  <c r="E63" i="10"/>
  <c r="E30" i="10"/>
  <c r="E86" i="10"/>
  <c r="F86" i="10" s="1"/>
  <c r="E121" i="10"/>
  <c r="E20" i="10"/>
  <c r="E84" i="10"/>
  <c r="F84" i="10" s="1"/>
  <c r="E81" i="10"/>
  <c r="F81" i="10" s="1"/>
  <c r="E145" i="10"/>
  <c r="E79" i="10"/>
  <c r="E57" i="10"/>
  <c r="E114" i="10"/>
  <c r="F114" i="10" s="1"/>
  <c r="E137" i="10"/>
  <c r="E51" i="10"/>
  <c r="E83" i="10"/>
  <c r="F83" i="10" s="1"/>
  <c r="E141" i="10"/>
  <c r="E24" i="10"/>
  <c r="E55" i="10"/>
  <c r="E25" i="10"/>
  <c r="E111" i="10"/>
  <c r="F111" i="10" s="1"/>
  <c r="E89" i="10"/>
  <c r="F89" i="10" s="1"/>
  <c r="E104" i="10"/>
  <c r="F104" i="10" s="1"/>
  <c r="E18" i="10"/>
  <c r="E28" i="10"/>
  <c r="E14" i="10"/>
  <c r="E35" i="10"/>
  <c r="E59" i="10"/>
  <c r="E54" i="10"/>
  <c r="E37" i="10"/>
  <c r="E71" i="10"/>
  <c r="E62" i="10"/>
  <c r="E90" i="10"/>
  <c r="F90" i="10" s="1"/>
  <c r="E109" i="10"/>
  <c r="F109" i="10" s="1"/>
  <c r="E108" i="10"/>
  <c r="F108" i="10" s="1"/>
  <c r="E123" i="10"/>
  <c r="E147" i="10"/>
  <c r="E149" i="10"/>
  <c r="E19" i="10"/>
  <c r="E27" i="10"/>
  <c r="E38" i="10"/>
  <c r="E65" i="10"/>
  <c r="E116" i="10"/>
  <c r="F116" i="10" s="1"/>
  <c r="E93" i="10"/>
  <c r="F93" i="10" s="1"/>
  <c r="E120" i="10"/>
  <c r="F120" i="10" s="1"/>
  <c r="E155" i="10"/>
  <c r="E150" i="10"/>
  <c r="E32" i="10"/>
  <c r="E15" i="10"/>
  <c r="E36" i="10"/>
  <c r="E39" i="10"/>
  <c r="E26" i="10"/>
  <c r="E58" i="10"/>
  <c r="E41" i="10"/>
  <c r="E66" i="10"/>
  <c r="E102" i="10"/>
  <c r="F102" i="10" s="1"/>
  <c r="E112" i="10"/>
  <c r="F112" i="10" s="1"/>
  <c r="E113" i="10"/>
  <c r="F113" i="10" s="1"/>
  <c r="E119" i="10"/>
  <c r="F119" i="10" s="1"/>
  <c r="E151" i="10"/>
  <c r="E157" i="10"/>
  <c r="E46" i="10"/>
  <c r="E21" i="10"/>
  <c r="E49" i="10"/>
  <c r="E78" i="10"/>
  <c r="E124" i="10"/>
  <c r="E88" i="10"/>
  <c r="F88" i="10" s="1"/>
  <c r="E80" i="10"/>
  <c r="E98" i="10"/>
  <c r="F98" i="10" s="1"/>
  <c r="E97" i="10"/>
  <c r="F97" i="10" s="1"/>
  <c r="E96" i="10"/>
  <c r="F96" i="10" s="1"/>
  <c r="E117" i="10"/>
  <c r="F117" i="10" s="1"/>
  <c r="E139" i="10"/>
  <c r="E138" i="10"/>
  <c r="E144" i="10"/>
  <c r="E152" i="10"/>
  <c r="E48" i="10"/>
  <c r="E44" i="10"/>
  <c r="E56" i="10"/>
  <c r="E23" i="10"/>
  <c r="E43" i="10"/>
  <c r="E99" i="10"/>
  <c r="F99" i="10" s="1"/>
  <c r="E42" i="10"/>
  <c r="E64" i="10"/>
  <c r="E33" i="10"/>
  <c r="E53" i="10"/>
  <c r="E68" i="10"/>
  <c r="E95" i="10"/>
  <c r="F95" i="10" s="1"/>
  <c r="E77" i="10"/>
  <c r="E91" i="10"/>
  <c r="F91" i="10" s="1"/>
  <c r="E76" i="10"/>
  <c r="E103" i="10"/>
  <c r="F103" i="10" s="1"/>
  <c r="E106" i="10"/>
  <c r="F106" i="10" s="1"/>
  <c r="E105" i="10"/>
  <c r="F105" i="10" s="1"/>
  <c r="E92" i="10"/>
  <c r="F92" i="10" s="1"/>
  <c r="E118" i="10"/>
  <c r="F118" i="10" s="1"/>
  <c r="E135" i="10"/>
  <c r="E115" i="10"/>
  <c r="F115" i="10" s="1"/>
  <c r="E130" i="10"/>
  <c r="E133" i="10"/>
  <c r="E154" i="10"/>
  <c r="E156" i="10"/>
  <c r="E22" i="10"/>
  <c r="E16" i="10"/>
  <c r="E60" i="10"/>
  <c r="E40" i="10"/>
  <c r="E52" i="10"/>
  <c r="E31" i="10"/>
  <c r="E47" i="10"/>
  <c r="E75" i="10"/>
  <c r="E34" i="10"/>
  <c r="E50" i="10"/>
  <c r="E69" i="10"/>
  <c r="E29" i="10"/>
  <c r="E45" i="10"/>
  <c r="E61" i="10"/>
  <c r="E74" i="10"/>
  <c r="E87" i="10"/>
  <c r="F87" i="10" s="1"/>
  <c r="E67" i="10"/>
  <c r="E82" i="10"/>
  <c r="F82" i="10" s="1"/>
  <c r="E107" i="10"/>
  <c r="F107" i="10" s="1"/>
  <c r="E70" i="10"/>
  <c r="E85" i="10"/>
  <c r="F85" i="10" s="1"/>
  <c r="E94" i="10"/>
  <c r="F94" i="10" s="1"/>
  <c r="E110" i="10"/>
  <c r="F110" i="10" s="1"/>
  <c r="E101" i="10"/>
  <c r="F101" i="10" s="1"/>
  <c r="E122" i="10"/>
  <c r="E100" i="10"/>
  <c r="F100" i="10" s="1"/>
  <c r="E132" i="10"/>
  <c r="E127" i="10"/>
  <c r="E128" i="10"/>
  <c r="E143" i="10"/>
  <c r="E134" i="10"/>
  <c r="E125" i="10"/>
  <c r="E146" i="10"/>
  <c r="E153" i="10"/>
  <c r="E160" i="10"/>
  <c r="E159" i="10"/>
  <c r="E136" i="10"/>
  <c r="E131" i="10"/>
  <c r="E126" i="10"/>
  <c r="E140" i="10"/>
  <c r="E129" i="10"/>
  <c r="E142" i="10"/>
  <c r="E158" i="10"/>
  <c r="G113" i="10"/>
  <c r="G45" i="10"/>
  <c r="G74" i="10"/>
  <c r="G10" i="10" s="1"/>
  <c r="J16" i="11" s="1"/>
  <c r="G155" i="10"/>
  <c r="G132" i="10"/>
  <c r="G44" i="10"/>
  <c r="G94" i="10"/>
  <c r="C145" i="10"/>
  <c r="G109" i="10"/>
  <c r="G54" i="10"/>
  <c r="G80" i="10"/>
  <c r="G112" i="10"/>
  <c r="C48" i="10"/>
  <c r="G25" i="10"/>
  <c r="G31" i="10"/>
  <c r="G116" i="10"/>
  <c r="G128" i="10"/>
  <c r="C19" i="10"/>
  <c r="G58" i="10"/>
  <c r="G28" i="10"/>
  <c r="G70" i="10"/>
  <c r="G96" i="10"/>
  <c r="G137" i="10"/>
  <c r="G145" i="10"/>
  <c r="C88" i="10"/>
  <c r="G22" i="10"/>
  <c r="G118" i="10"/>
  <c r="G71" i="10"/>
  <c r="G86" i="10"/>
  <c r="G59" i="10"/>
  <c r="G75" i="10"/>
  <c r="G88" i="10"/>
  <c r="G111" i="10"/>
  <c r="G115" i="10"/>
  <c r="G147" i="10"/>
  <c r="G131" i="10"/>
  <c r="C61" i="10"/>
  <c r="C118" i="10"/>
  <c r="G50" i="10"/>
  <c r="G57" i="10"/>
  <c r="G52" i="10"/>
  <c r="G51" i="10"/>
  <c r="G65" i="10"/>
  <c r="G78" i="10"/>
  <c r="G103" i="10"/>
  <c r="G157" i="10"/>
  <c r="G125" i="10"/>
  <c r="G123" i="10"/>
  <c r="G159" i="10"/>
  <c r="C62" i="10"/>
  <c r="C109" i="10"/>
  <c r="G46" i="10"/>
  <c r="G41" i="10"/>
  <c r="G24" i="10"/>
  <c r="G56" i="10"/>
  <c r="G43" i="10"/>
  <c r="G76" i="10"/>
  <c r="G105" i="10"/>
  <c r="G91" i="10"/>
  <c r="G98" i="10"/>
  <c r="G134" i="10"/>
  <c r="G133" i="10"/>
  <c r="G136" i="10"/>
  <c r="G152" i="10"/>
  <c r="C21" i="10"/>
  <c r="C59" i="10"/>
  <c r="C119" i="10"/>
  <c r="G42" i="10"/>
  <c r="G101" i="10"/>
  <c r="G33" i="10"/>
  <c r="G61" i="10"/>
  <c r="G36" i="10"/>
  <c r="G67" i="10"/>
  <c r="G35" i="10"/>
  <c r="G62" i="10"/>
  <c r="G97" i="10"/>
  <c r="G93" i="10"/>
  <c r="G104" i="10"/>
  <c r="G107" i="10"/>
  <c r="G106" i="10"/>
  <c r="G129" i="10"/>
  <c r="G117" i="10"/>
  <c r="G146" i="10"/>
  <c r="G149" i="10"/>
  <c r="G144" i="10"/>
  <c r="G150" i="10"/>
  <c r="C64" i="10"/>
  <c r="C136" i="10"/>
  <c r="C34" i="10"/>
  <c r="C42" i="10"/>
  <c r="C29" i="10"/>
  <c r="C114" i="10"/>
  <c r="C56" i="10"/>
  <c r="C31" i="10"/>
  <c r="C70" i="10"/>
  <c r="C69" i="10"/>
  <c r="C68" i="10"/>
  <c r="C104" i="10"/>
  <c r="C98" i="10"/>
  <c r="C126" i="10"/>
  <c r="C139" i="10"/>
  <c r="C156" i="10"/>
  <c r="C77" i="10"/>
  <c r="C58" i="10"/>
  <c r="C45" i="10"/>
  <c r="C28" i="10"/>
  <c r="C60" i="10"/>
  <c r="C43" i="10"/>
  <c r="C76" i="10"/>
  <c r="C79" i="10"/>
  <c r="C83" i="10"/>
  <c r="C95" i="10"/>
  <c r="C106" i="10"/>
  <c r="C137" i="10"/>
  <c r="C127" i="10"/>
  <c r="C150" i="10"/>
  <c r="C20" i="10"/>
  <c r="C54" i="10"/>
  <c r="C49" i="10"/>
  <c r="C32" i="10"/>
  <c r="C97" i="10"/>
  <c r="C51" i="10"/>
  <c r="C80" i="10"/>
  <c r="C89" i="10"/>
  <c r="C87" i="10"/>
  <c r="C103" i="10"/>
  <c r="C110" i="10"/>
  <c r="C142" i="10"/>
  <c r="C135" i="10"/>
  <c r="C160" i="10"/>
  <c r="C108" i="10"/>
  <c r="C120" i="10"/>
  <c r="C115" i="10"/>
  <c r="C117" i="10"/>
  <c r="C141" i="10"/>
  <c r="C144" i="10"/>
  <c r="G34" i="10"/>
  <c r="G29" i="10"/>
  <c r="G49" i="10"/>
  <c r="G89" i="10"/>
  <c r="G40" i="10"/>
  <c r="G60" i="10"/>
  <c r="G27" i="10"/>
  <c r="G47" i="10"/>
  <c r="G82" i="10"/>
  <c r="G85" i="10"/>
  <c r="G79" i="10"/>
  <c r="G64" i="10"/>
  <c r="G87" i="10"/>
  <c r="G100" i="10"/>
  <c r="G95" i="10"/>
  <c r="G90" i="10"/>
  <c r="G110" i="10"/>
  <c r="G119" i="10"/>
  <c r="G142" i="10"/>
  <c r="G130" i="10"/>
  <c r="G153" i="10"/>
  <c r="G141" i="10"/>
  <c r="G135" i="10"/>
  <c r="G156" i="10"/>
  <c r="C15" i="10"/>
  <c r="C46" i="10"/>
  <c r="C16" i="10"/>
  <c r="C37" i="10"/>
  <c r="C86" i="10"/>
  <c r="C40" i="10"/>
  <c r="C82" i="10"/>
  <c r="C35" i="10"/>
  <c r="C67" i="10"/>
  <c r="C93" i="10"/>
  <c r="C84" i="10"/>
  <c r="C74" i="10"/>
  <c r="C96" i="10"/>
  <c r="C99" i="10"/>
  <c r="C90" i="10"/>
  <c r="C147" i="10"/>
  <c r="C129" i="10"/>
  <c r="C157" i="10"/>
  <c r="C123" i="10"/>
  <c r="C140" i="10"/>
  <c r="C151" i="10"/>
  <c r="G30" i="10"/>
  <c r="G26" i="10"/>
  <c r="G38" i="10"/>
  <c r="G21" i="10"/>
  <c r="G37" i="10"/>
  <c r="G53" i="10"/>
  <c r="G77" i="10"/>
  <c r="G32" i="10"/>
  <c r="G48" i="10"/>
  <c r="G63" i="10"/>
  <c r="G23" i="10"/>
  <c r="G39" i="10"/>
  <c r="G55" i="10"/>
  <c r="G66" i="10"/>
  <c r="G81" i="10"/>
  <c r="G69" i="10"/>
  <c r="G84" i="10"/>
  <c r="G68" i="10"/>
  <c r="G83" i="10"/>
  <c r="G92" i="10"/>
  <c r="G108" i="10"/>
  <c r="G99" i="10"/>
  <c r="G114" i="10"/>
  <c r="G102" i="10"/>
  <c r="G120" i="10"/>
  <c r="G126" i="10"/>
  <c r="G122" i="10"/>
  <c r="G121" i="10"/>
  <c r="G138" i="10"/>
  <c r="G124" i="10"/>
  <c r="G139" i="10"/>
  <c r="G127" i="10"/>
  <c r="G140" i="10"/>
  <c r="G160" i="10"/>
  <c r="G158" i="10"/>
  <c r="C14" i="10"/>
  <c r="C18" i="10"/>
  <c r="C38" i="10"/>
  <c r="C33" i="10"/>
  <c r="C53" i="10"/>
  <c r="C24" i="10"/>
  <c r="C44" i="10"/>
  <c r="C63" i="10"/>
  <c r="C27" i="10"/>
  <c r="C47" i="10"/>
  <c r="C85" i="10"/>
  <c r="C75" i="10"/>
  <c r="C105" i="10"/>
  <c r="C92" i="10"/>
  <c r="C125" i="10"/>
  <c r="C111" i="10"/>
  <c r="C94" i="10"/>
  <c r="C116" i="10"/>
  <c r="C124" i="10"/>
  <c r="C113" i="10"/>
  <c r="C128" i="10"/>
  <c r="C153" i="10"/>
  <c r="C143" i="10"/>
  <c r="C148" i="10"/>
  <c r="C159" i="10"/>
  <c r="C154" i="10"/>
  <c r="G143" i="10"/>
  <c r="G148" i="10"/>
  <c r="G151" i="10"/>
  <c r="C50" i="10"/>
  <c r="C30" i="10"/>
  <c r="C26" i="10"/>
  <c r="C22" i="10"/>
  <c r="C25" i="10"/>
  <c r="C41" i="10"/>
  <c r="C57" i="10"/>
  <c r="C133" i="10"/>
  <c r="C36" i="10"/>
  <c r="C52" i="10"/>
  <c r="C71" i="10"/>
  <c r="C23" i="10"/>
  <c r="C39" i="10"/>
  <c r="C55" i="10"/>
  <c r="C66" i="10"/>
  <c r="C81" i="10"/>
  <c r="C65" i="10"/>
  <c r="C112" i="10"/>
  <c r="C78" i="10"/>
  <c r="C101" i="10"/>
  <c r="C100" i="10"/>
  <c r="C91" i="10"/>
  <c r="C107" i="10"/>
  <c r="C138" i="10"/>
  <c r="C102" i="10"/>
  <c r="C130" i="10"/>
  <c r="C122" i="10"/>
  <c r="C134" i="10"/>
  <c r="C121" i="10"/>
  <c r="C132" i="10"/>
  <c r="C146" i="10"/>
  <c r="C131" i="10"/>
  <c r="C149" i="10"/>
  <c r="C152" i="10"/>
  <c r="C155" i="10"/>
  <c r="Y18" i="4"/>
  <c r="Z18" i="4" s="1"/>
  <c r="AH22" i="5"/>
  <c r="I56" i="7"/>
  <c r="H56" i="7" s="1"/>
  <c r="I160" i="10"/>
  <c r="I156" i="10"/>
  <c r="I152" i="10"/>
  <c r="I148" i="10"/>
  <c r="I157" i="10"/>
  <c r="I153" i="10"/>
  <c r="I149" i="10"/>
  <c r="I158" i="10"/>
  <c r="I154" i="10"/>
  <c r="I150" i="10"/>
  <c r="I146" i="10"/>
  <c r="I142" i="10"/>
  <c r="I159" i="10"/>
  <c r="I137" i="10"/>
  <c r="I133" i="10"/>
  <c r="I129" i="10"/>
  <c r="I125" i="10"/>
  <c r="I147" i="10"/>
  <c r="I144" i="10"/>
  <c r="I138" i="10"/>
  <c r="I134" i="10"/>
  <c r="I130" i="10"/>
  <c r="I126" i="10"/>
  <c r="I151" i="10"/>
  <c r="I145" i="10"/>
  <c r="I143" i="10"/>
  <c r="I140" i="10"/>
  <c r="I141" i="10"/>
  <c r="I132" i="10"/>
  <c r="I124" i="10"/>
  <c r="I119" i="10"/>
  <c r="I115" i="10"/>
  <c r="I131" i="10"/>
  <c r="I120" i="10"/>
  <c r="I139" i="10"/>
  <c r="I136" i="10"/>
  <c r="I128" i="10"/>
  <c r="I123" i="10"/>
  <c r="I121" i="10"/>
  <c r="I117" i="10"/>
  <c r="I113" i="10"/>
  <c r="I155" i="10"/>
  <c r="I127" i="10"/>
  <c r="I114" i="10"/>
  <c r="I108" i="10"/>
  <c r="I104" i="10"/>
  <c r="I100" i="10"/>
  <c r="I96" i="10"/>
  <c r="I92" i="10"/>
  <c r="I135" i="10"/>
  <c r="I116" i="10"/>
  <c r="I109" i="10"/>
  <c r="I105" i="10"/>
  <c r="I101" i="10"/>
  <c r="I97" i="10"/>
  <c r="I93" i="10"/>
  <c r="I122" i="10"/>
  <c r="I118" i="10"/>
  <c r="I110" i="10"/>
  <c r="I106" i="10"/>
  <c r="I102" i="10"/>
  <c r="I98" i="10"/>
  <c r="I94" i="10"/>
  <c r="I90" i="10"/>
  <c r="I112" i="10"/>
  <c r="I107" i="10"/>
  <c r="I91" i="10"/>
  <c r="I85" i="10"/>
  <c r="I81" i="10"/>
  <c r="I80" i="10"/>
  <c r="I76" i="10"/>
  <c r="I70" i="10"/>
  <c r="I66" i="10"/>
  <c r="I62" i="10"/>
  <c r="I111" i="10"/>
  <c r="I95" i="10"/>
  <c r="I86" i="10"/>
  <c r="I82" i="10"/>
  <c r="I77" i="10"/>
  <c r="I71" i="10"/>
  <c r="I67" i="10"/>
  <c r="I99" i="10"/>
  <c r="I89" i="10"/>
  <c r="I88" i="10"/>
  <c r="I87" i="10"/>
  <c r="I83" i="10"/>
  <c r="I78" i="10"/>
  <c r="I74" i="10"/>
  <c r="I68" i="10"/>
  <c r="I103" i="10"/>
  <c r="I84" i="10"/>
  <c r="I61" i="10"/>
  <c r="I57" i="10"/>
  <c r="I53" i="10"/>
  <c r="I49" i="10"/>
  <c r="I45" i="10"/>
  <c r="I41" i="10"/>
  <c r="I37" i="10"/>
  <c r="I33" i="10"/>
  <c r="I29" i="10"/>
  <c r="I25" i="10"/>
  <c r="I21" i="10"/>
  <c r="I75" i="10"/>
  <c r="I65" i="10"/>
  <c r="I58" i="10"/>
  <c r="I54" i="10"/>
  <c r="I50" i="10"/>
  <c r="I46" i="10"/>
  <c r="I42" i="10"/>
  <c r="I38" i="10"/>
  <c r="I34" i="10"/>
  <c r="I30" i="10"/>
  <c r="I26" i="10"/>
  <c r="I79" i="10"/>
  <c r="I69" i="10"/>
  <c r="I64" i="10"/>
  <c r="I59" i="10"/>
  <c r="I55" i="10"/>
  <c r="I51" i="10"/>
  <c r="I47" i="10"/>
  <c r="I43" i="10"/>
  <c r="I39" i="10"/>
  <c r="I35" i="10"/>
  <c r="I31" i="10"/>
  <c r="I27" i="10"/>
  <c r="I23" i="10"/>
  <c r="I63" i="10"/>
  <c r="I48" i="10"/>
  <c r="I32" i="10"/>
  <c r="I24" i="10"/>
  <c r="I52" i="10"/>
  <c r="I36" i="10"/>
  <c r="I22" i="10"/>
  <c r="I56" i="10"/>
  <c r="I40" i="10"/>
  <c r="I60" i="10"/>
  <c r="I44" i="10"/>
  <c r="I28" i="10"/>
  <c r="AH20" i="4"/>
  <c r="I80" i="7"/>
  <c r="H79" i="7"/>
  <c r="G55" i="7"/>
  <c r="AE21" i="5"/>
  <c r="AE19" i="4"/>
  <c r="G79" i="7"/>
  <c r="K159" i="10" l="1"/>
  <c r="Y21" i="5"/>
  <c r="Z21" i="5" s="1"/>
  <c r="K26" i="10"/>
  <c r="K23" i="10"/>
  <c r="K112" i="10"/>
  <c r="K131" i="10"/>
  <c r="K82" i="10"/>
  <c r="K35" i="10"/>
  <c r="K137" i="10"/>
  <c r="K145" i="10"/>
  <c r="K49" i="10"/>
  <c r="K65" i="10"/>
  <c r="K119" i="10"/>
  <c r="K53" i="10"/>
  <c r="K130" i="10"/>
  <c r="K20" i="10"/>
  <c r="K36" i="10"/>
  <c r="K66" i="10"/>
  <c r="K129" i="10"/>
  <c r="K149" i="10"/>
  <c r="K150" i="10"/>
  <c r="K46" i="10"/>
  <c r="K52" i="10"/>
  <c r="K70" i="10"/>
  <c r="K93" i="10"/>
  <c r="K98" i="10"/>
  <c r="K124" i="10"/>
  <c r="K154" i="10"/>
  <c r="K54" i="10"/>
  <c r="K21" i="10"/>
  <c r="K62" i="10"/>
  <c r="K39" i="10"/>
  <c r="K85" i="10"/>
  <c r="K97" i="10"/>
  <c r="K109" i="10"/>
  <c r="K103" i="10"/>
  <c r="K110" i="10"/>
  <c r="K133" i="10"/>
  <c r="K139" i="10"/>
  <c r="K144" i="10"/>
  <c r="K15" i="10"/>
  <c r="K18" i="10"/>
  <c r="K37" i="10"/>
  <c r="K32" i="10"/>
  <c r="K63" i="10"/>
  <c r="K55" i="10"/>
  <c r="K120" i="10"/>
  <c r="K64" i="10"/>
  <c r="K100" i="10"/>
  <c r="K118" i="10"/>
  <c r="K116" i="10"/>
  <c r="K117" i="10"/>
  <c r="K127" i="10"/>
  <c r="K148" i="10"/>
  <c r="K151" i="10"/>
  <c r="K71" i="10"/>
  <c r="K16" i="10"/>
  <c r="K33" i="10"/>
  <c r="K67" i="10"/>
  <c r="K48" i="10"/>
  <c r="K19" i="10"/>
  <c r="K51" i="10"/>
  <c r="K81" i="10"/>
  <c r="K79" i="10"/>
  <c r="K78" i="10"/>
  <c r="K96" i="10"/>
  <c r="K99" i="10"/>
  <c r="K94" i="10"/>
  <c r="K115" i="10"/>
  <c r="K113" i="10"/>
  <c r="K136" i="10"/>
  <c r="K143" i="10"/>
  <c r="K160" i="10"/>
  <c r="K42" i="10"/>
  <c r="K14" i="10"/>
  <c r="K34" i="10"/>
  <c r="K22" i="10"/>
  <c r="K25" i="10"/>
  <c r="K41" i="10"/>
  <c r="K57" i="10"/>
  <c r="K24" i="10"/>
  <c r="K40" i="10"/>
  <c r="K56" i="10"/>
  <c r="K77" i="10"/>
  <c r="K27" i="10"/>
  <c r="K43" i="10"/>
  <c r="K59" i="10"/>
  <c r="K76" i="10"/>
  <c r="K101" i="10"/>
  <c r="K69" i="10"/>
  <c r="K84" i="10"/>
  <c r="K68" i="10"/>
  <c r="K83" i="10"/>
  <c r="K88" i="10"/>
  <c r="K104" i="10"/>
  <c r="K91" i="10"/>
  <c r="K107" i="10"/>
  <c r="K134" i="10"/>
  <c r="K102" i="10"/>
  <c r="K126" i="10"/>
  <c r="K122" i="10"/>
  <c r="K138" i="10"/>
  <c r="K121" i="10"/>
  <c r="K128" i="10"/>
  <c r="K141" i="10"/>
  <c r="K135" i="10"/>
  <c r="K157" i="10"/>
  <c r="K152" i="10"/>
  <c r="K155" i="10"/>
  <c r="K158" i="10"/>
  <c r="K58" i="10"/>
  <c r="K38" i="10"/>
  <c r="K50" i="10"/>
  <c r="K30" i="10"/>
  <c r="K29" i="10"/>
  <c r="K45" i="10"/>
  <c r="K61" i="10"/>
  <c r="K28" i="10"/>
  <c r="K44" i="10"/>
  <c r="K60" i="10"/>
  <c r="K105" i="10"/>
  <c r="K31" i="10"/>
  <c r="K47" i="10"/>
  <c r="K86" i="10"/>
  <c r="K80" i="10"/>
  <c r="K114" i="10"/>
  <c r="K75" i="10"/>
  <c r="K89" i="10"/>
  <c r="K74" i="10"/>
  <c r="K87" i="10"/>
  <c r="K92" i="10"/>
  <c r="K108" i="10"/>
  <c r="K95" i="10"/>
  <c r="K111" i="10"/>
  <c r="K90" i="10"/>
  <c r="K106" i="10"/>
  <c r="K153" i="10"/>
  <c r="K125" i="10"/>
  <c r="K147" i="10"/>
  <c r="K146" i="10"/>
  <c r="K132" i="10"/>
  <c r="K123" i="10"/>
  <c r="K142" i="10"/>
  <c r="K140" i="10"/>
  <c r="K156" i="10"/>
  <c r="Y19" i="4"/>
  <c r="Z19" i="4" s="1"/>
  <c r="AH23" i="5"/>
  <c r="AH21" i="4"/>
  <c r="I81" i="7"/>
  <c r="H80" i="7"/>
  <c r="I57" i="7"/>
  <c r="G56" i="7"/>
  <c r="AE20" i="4"/>
  <c r="G80" i="7"/>
  <c r="AE22" i="5"/>
  <c r="I58" i="7" l="1"/>
  <c r="H58" i="7" s="1"/>
  <c r="H57" i="7"/>
  <c r="M8" i="10"/>
  <c r="Y22" i="5"/>
  <c r="Z22" i="5" s="1"/>
  <c r="I59" i="7"/>
  <c r="H59" i="7" s="1"/>
  <c r="Y20" i="4"/>
  <c r="Z20" i="4" s="1"/>
  <c r="I82" i="7"/>
  <c r="H81" i="7"/>
  <c r="AH24" i="5"/>
  <c r="AH22" i="4"/>
  <c r="G58" i="7"/>
  <c r="AE21" i="4"/>
  <c r="G57" i="7"/>
  <c r="AE23" i="5"/>
  <c r="G81" i="7"/>
  <c r="M110" i="10" l="1"/>
  <c r="M61" i="10"/>
  <c r="M42" i="10"/>
  <c r="M79" i="10"/>
  <c r="M62" i="10"/>
  <c r="M133" i="10"/>
  <c r="M150" i="10"/>
  <c r="M52" i="10"/>
  <c r="M92" i="10"/>
  <c r="M90" i="10"/>
  <c r="M143" i="10"/>
  <c r="M35" i="10"/>
  <c r="M16" i="10"/>
  <c r="M77" i="10"/>
  <c r="M118" i="10"/>
  <c r="M50" i="10"/>
  <c r="M32" i="10"/>
  <c r="M115" i="10"/>
  <c r="M25" i="10"/>
  <c r="M113" i="10"/>
  <c r="M139" i="10"/>
  <c r="M76" i="10"/>
  <c r="M57" i="10"/>
  <c r="M65" i="10"/>
  <c r="M18" i="10"/>
  <c r="M43" i="10"/>
  <c r="M148" i="10"/>
  <c r="M138" i="10"/>
  <c r="M131" i="10"/>
  <c r="M101" i="10"/>
  <c r="M85" i="10"/>
  <c r="M83" i="10"/>
  <c r="M123" i="10"/>
  <c r="M54" i="10"/>
  <c r="M127" i="10"/>
  <c r="M49" i="10"/>
  <c r="M160" i="10"/>
  <c r="M33" i="10"/>
  <c r="M91" i="10"/>
  <c r="M22" i="10"/>
  <c r="M156" i="10"/>
  <c r="M159" i="10"/>
  <c r="M124" i="10"/>
  <c r="M109" i="10"/>
  <c r="M95" i="10"/>
  <c r="M103" i="10"/>
  <c r="M29" i="10"/>
  <c r="M19" i="10"/>
  <c r="M20" i="10"/>
  <c r="M47" i="10"/>
  <c r="M53" i="10"/>
  <c r="M27" i="10"/>
  <c r="M149" i="10"/>
  <c r="M126" i="10"/>
  <c r="M153" i="10"/>
  <c r="M130" i="10"/>
  <c r="M117" i="10"/>
  <c r="M93" i="10"/>
  <c r="M80" i="10"/>
  <c r="M78" i="10"/>
  <c r="M88" i="10"/>
  <c r="M51" i="10"/>
  <c r="M48" i="10"/>
  <c r="M74" i="10"/>
  <c r="M60" i="10"/>
  <c r="M21" i="10"/>
  <c r="M122" i="10"/>
  <c r="M146" i="10"/>
  <c r="M140" i="10"/>
  <c r="M108" i="10"/>
  <c r="M106" i="10"/>
  <c r="M99" i="10"/>
  <c r="M41" i="10"/>
  <c r="M31" i="10"/>
  <c r="M37" i="10"/>
  <c r="M44" i="10"/>
  <c r="M158" i="10"/>
  <c r="M145" i="10"/>
  <c r="M151" i="10"/>
  <c r="M136" i="10"/>
  <c r="M70" i="10"/>
  <c r="M68" i="10"/>
  <c r="M114" i="10"/>
  <c r="M39" i="10"/>
  <c r="M100" i="10"/>
  <c r="M38" i="10"/>
  <c r="M132" i="10"/>
  <c r="M157" i="10"/>
  <c r="M63" i="10"/>
  <c r="M121" i="10"/>
  <c r="M14" i="10"/>
  <c r="M58" i="10"/>
  <c r="M15" i="10"/>
  <c r="M142" i="10"/>
  <c r="M135" i="10"/>
  <c r="M104" i="10"/>
  <c r="M102" i="10"/>
  <c r="M86" i="10"/>
  <c r="M154" i="10"/>
  <c r="M66" i="10"/>
  <c r="M64" i="10"/>
  <c r="M98" i="10"/>
  <c r="M23" i="10"/>
  <c r="M112" i="10"/>
  <c r="M134" i="10"/>
  <c r="M125" i="10"/>
  <c r="M55" i="10"/>
  <c r="M137" i="10"/>
  <c r="M119" i="10"/>
  <c r="M96" i="10"/>
  <c r="M94" i="10"/>
  <c r="M45" i="10"/>
  <c r="M34" i="10"/>
  <c r="M84" i="10"/>
  <c r="M56" i="10"/>
  <c r="M30" i="10"/>
  <c r="M40" i="10"/>
  <c r="M59" i="10"/>
  <c r="M152" i="10"/>
  <c r="M147" i="10"/>
  <c r="M120" i="10"/>
  <c r="M105" i="10"/>
  <c r="M89" i="10"/>
  <c r="M87" i="10"/>
  <c r="M46" i="10"/>
  <c r="M36" i="10"/>
  <c r="M26" i="10"/>
  <c r="M24" i="10"/>
  <c r="M129" i="10"/>
  <c r="M141" i="10"/>
  <c r="M128" i="10"/>
  <c r="M116" i="10"/>
  <c r="M71" i="10"/>
  <c r="M144" i="10"/>
  <c r="M75" i="10"/>
  <c r="M155" i="10"/>
  <c r="M82" i="10"/>
  <c r="M69" i="10"/>
  <c r="M111" i="10"/>
  <c r="M97" i="10"/>
  <c r="M107" i="10"/>
  <c r="O8" i="10"/>
  <c r="O154" i="10" s="1"/>
  <c r="M28" i="10"/>
  <c r="M81" i="10"/>
  <c r="M67" i="10"/>
  <c r="Y23" i="5"/>
  <c r="Z23" i="5" s="1"/>
  <c r="I60" i="7"/>
  <c r="H60" i="7" s="1"/>
  <c r="Y21" i="4"/>
  <c r="Z21" i="4" s="1"/>
  <c r="AH23" i="4"/>
  <c r="AH25" i="5"/>
  <c r="I83" i="7"/>
  <c r="H82" i="7"/>
  <c r="AE22" i="4"/>
  <c r="AE24" i="5"/>
  <c r="G59" i="7"/>
  <c r="G82" i="7"/>
  <c r="O27" i="10" l="1"/>
  <c r="O46" i="10"/>
  <c r="O121" i="10"/>
  <c r="O45" i="10"/>
  <c r="O158" i="10"/>
  <c r="O87" i="10"/>
  <c r="O117" i="10"/>
  <c r="O30" i="10"/>
  <c r="O114" i="10"/>
  <c r="O82" i="10"/>
  <c r="O157" i="10"/>
  <c r="O26" i="10"/>
  <c r="O85" i="10"/>
  <c r="O122" i="10"/>
  <c r="O97" i="10"/>
  <c r="O138" i="10"/>
  <c r="O135" i="10"/>
  <c r="O93" i="10"/>
  <c r="O74" i="10"/>
  <c r="O123" i="10"/>
  <c r="O100" i="10"/>
  <c r="O98" i="10"/>
  <c r="O156" i="10"/>
  <c r="O61" i="10"/>
  <c r="O129" i="10"/>
  <c r="O132" i="10"/>
  <c r="O92" i="10"/>
  <c r="O130" i="10"/>
  <c r="O159" i="10"/>
  <c r="O47" i="10"/>
  <c r="O150" i="10"/>
  <c r="O125" i="10"/>
  <c r="O58" i="10"/>
  <c r="O147" i="10"/>
  <c r="O155" i="10"/>
  <c r="O57" i="10"/>
  <c r="O70" i="10"/>
  <c r="O99" i="10"/>
  <c r="O139" i="10"/>
  <c r="O109" i="10"/>
  <c r="O31" i="10"/>
  <c r="O113" i="10"/>
  <c r="O48" i="10"/>
  <c r="O151" i="10"/>
  <c r="O35" i="10"/>
  <c r="O137" i="10"/>
  <c r="O153" i="10"/>
  <c r="O67" i="10"/>
  <c r="O25" i="10"/>
  <c r="O36" i="10"/>
  <c r="O43" i="10"/>
  <c r="O69" i="10"/>
  <c r="O96" i="10"/>
  <c r="O102" i="10"/>
  <c r="O126" i="10"/>
  <c r="O143" i="10"/>
  <c r="O15" i="10"/>
  <c r="O42" i="10"/>
  <c r="O24" i="10"/>
  <c r="O105" i="10"/>
  <c r="O90" i="10"/>
  <c r="O127" i="10"/>
  <c r="O83" i="10"/>
  <c r="O79" i="10"/>
  <c r="O63" i="10"/>
  <c r="O21" i="10"/>
  <c r="O28" i="10"/>
  <c r="O136" i="10"/>
  <c r="O152" i="10"/>
  <c r="O50" i="10"/>
  <c r="O41" i="10"/>
  <c r="O52" i="10"/>
  <c r="O59" i="10"/>
  <c r="O84" i="10"/>
  <c r="O116" i="10"/>
  <c r="O149" i="10"/>
  <c r="O124" i="10"/>
  <c r="O140" i="10"/>
  <c r="O14" i="10"/>
  <c r="O29" i="10"/>
  <c r="O40" i="10"/>
  <c r="O75" i="10"/>
  <c r="O106" i="10"/>
  <c r="O145" i="10"/>
  <c r="O44" i="10"/>
  <c r="O53" i="10"/>
  <c r="O80" i="10"/>
  <c r="O119" i="10"/>
  <c r="O64" i="10"/>
  <c r="O89" i="10"/>
  <c r="O76" i="10"/>
  <c r="O78" i="10"/>
  <c r="O103" i="10"/>
  <c r="O133" i="10"/>
  <c r="O141" i="10"/>
  <c r="O160" i="10"/>
  <c r="O111" i="10"/>
  <c r="O23" i="10"/>
  <c r="O34" i="10"/>
  <c r="O86" i="10"/>
  <c r="O66" i="10"/>
  <c r="O134" i="10"/>
  <c r="O107" i="10"/>
  <c r="O148" i="10"/>
  <c r="O32" i="10"/>
  <c r="O91" i="10"/>
  <c r="O118" i="10"/>
  <c r="O49" i="10"/>
  <c r="O56" i="10"/>
  <c r="O71" i="10"/>
  <c r="O101" i="10"/>
  <c r="O120" i="10"/>
  <c r="O115" i="10"/>
  <c r="O128" i="10"/>
  <c r="O144" i="10"/>
  <c r="O112" i="10"/>
  <c r="O81" i="10"/>
  <c r="O16" i="10"/>
  <c r="O62" i="10"/>
  <c r="O95" i="10"/>
  <c r="O146" i="10"/>
  <c r="O110" i="10"/>
  <c r="O19" i="10"/>
  <c r="O39" i="10"/>
  <c r="O94" i="10"/>
  <c r="O60" i="10"/>
  <c r="O77" i="10"/>
  <c r="O131" i="10"/>
  <c r="O108" i="10"/>
  <c r="O55" i="10"/>
  <c r="O37" i="10"/>
  <c r="O51" i="10"/>
  <c r="O22" i="10"/>
  <c r="O68" i="10"/>
  <c r="O20" i="10"/>
  <c r="O142" i="10"/>
  <c r="O104" i="10"/>
  <c r="O33" i="10"/>
  <c r="O65" i="10"/>
  <c r="O54" i="10"/>
  <c r="O88" i="10"/>
  <c r="O18" i="10"/>
  <c r="O38" i="10"/>
  <c r="Q8" i="10"/>
  <c r="Q160" i="10" s="1"/>
  <c r="Y24" i="5"/>
  <c r="Z24" i="5" s="1"/>
  <c r="I61" i="7"/>
  <c r="H61" i="7" s="1"/>
  <c r="Y22" i="4"/>
  <c r="Z22" i="4" s="1"/>
  <c r="I84" i="7"/>
  <c r="H83" i="7"/>
  <c r="AH26" i="5"/>
  <c r="AH24" i="4"/>
  <c r="G60" i="7"/>
  <c r="AE23" i="4"/>
  <c r="AE25" i="5"/>
  <c r="G83" i="7"/>
  <c r="Q47" i="10" l="1"/>
  <c r="Q31" i="10"/>
  <c r="Q24" i="10"/>
  <c r="Q136" i="10"/>
  <c r="Q81" i="10"/>
  <c r="Q130" i="10"/>
  <c r="Q88" i="10"/>
  <c r="Q148" i="10"/>
  <c r="Q23" i="10"/>
  <c r="Q154" i="10"/>
  <c r="Q54" i="10"/>
  <c r="Q107" i="10"/>
  <c r="Q159" i="10"/>
  <c r="Q75" i="10"/>
  <c r="Q124" i="10"/>
  <c r="Q18" i="10"/>
  <c r="Q25" i="10"/>
  <c r="Q106" i="10"/>
  <c r="Q155" i="10"/>
  <c r="Q39" i="10"/>
  <c r="Q94" i="10"/>
  <c r="Q59" i="10"/>
  <c r="Q157" i="10"/>
  <c r="Q30" i="10"/>
  <c r="Q80" i="10"/>
  <c r="Q98" i="10"/>
  <c r="Q126" i="10"/>
  <c r="Q112" i="10"/>
  <c r="Q78" i="10"/>
  <c r="Q113" i="10"/>
  <c r="Q152" i="10"/>
  <c r="Q58" i="10"/>
  <c r="Q117" i="10"/>
  <c r="Q40" i="10"/>
  <c r="Q138" i="10"/>
  <c r="Q43" i="10"/>
  <c r="Q69" i="10"/>
  <c r="Q77" i="10"/>
  <c r="Q147" i="10"/>
  <c r="Q35" i="10"/>
  <c r="Q89" i="10"/>
  <c r="Q132" i="10"/>
  <c r="Q16" i="10"/>
  <c r="Q29" i="10"/>
  <c r="Q134" i="10"/>
  <c r="Q131" i="10"/>
  <c r="Q110" i="10"/>
  <c r="Q140" i="10"/>
  <c r="Q60" i="10"/>
  <c r="Q34" i="10"/>
  <c r="Q96" i="10"/>
  <c r="Q68" i="10"/>
  <c r="Q20" i="10"/>
  <c r="Q109" i="10"/>
  <c r="Q37" i="10"/>
  <c r="Q32" i="10"/>
  <c r="Q46" i="10"/>
  <c r="Q120" i="10"/>
  <c r="Q133" i="10"/>
  <c r="Q48" i="10"/>
  <c r="Q51" i="10"/>
  <c r="Q41" i="10"/>
  <c r="Q82" i="10"/>
  <c r="Q97" i="10"/>
  <c r="Q127" i="10"/>
  <c r="Q146" i="10"/>
  <c r="Q63" i="10"/>
  <c r="Q55" i="10"/>
  <c r="Q61" i="10"/>
  <c r="Q86" i="10"/>
  <c r="Q101" i="10"/>
  <c r="Q128" i="10"/>
  <c r="Q150" i="10"/>
  <c r="Q76" i="10"/>
  <c r="Q99" i="10"/>
  <c r="Q21" i="10"/>
  <c r="Q65" i="10"/>
  <c r="Q71" i="10"/>
  <c r="Q141" i="10"/>
  <c r="Q105" i="10"/>
  <c r="Q62" i="10"/>
  <c r="Q118" i="10"/>
  <c r="Q49" i="10"/>
  <c r="Q52" i="10"/>
  <c r="Q102" i="10"/>
  <c r="Q50" i="10"/>
  <c r="Q114" i="10"/>
  <c r="Q27" i="10"/>
  <c r="Q119" i="10"/>
  <c r="Q158" i="10"/>
  <c r="Q28" i="10"/>
  <c r="Q22" i="10"/>
  <c r="Q79" i="10"/>
  <c r="Q66" i="10"/>
  <c r="Q116" i="10"/>
  <c r="Q143" i="10"/>
  <c r="Q149" i="10"/>
  <c r="Q44" i="10"/>
  <c r="Q42" i="10"/>
  <c r="Q111" i="10"/>
  <c r="Q70" i="10"/>
  <c r="Q108" i="10"/>
  <c r="Q145" i="10"/>
  <c r="Q153" i="10"/>
  <c r="Q33" i="10"/>
  <c r="Q53" i="10"/>
  <c r="Q19" i="10"/>
  <c r="Q74" i="10"/>
  <c r="Q144" i="10"/>
  <c r="Q103" i="10"/>
  <c r="Q15" i="10"/>
  <c r="Q121" i="10"/>
  <c r="Q87" i="10"/>
  <c r="Q84" i="10"/>
  <c r="Q151" i="10"/>
  <c r="Q64" i="10"/>
  <c r="Q122" i="10"/>
  <c r="Q139" i="10"/>
  <c r="Q142" i="10"/>
  <c r="Q95" i="10"/>
  <c r="Q56" i="10"/>
  <c r="Q38" i="10"/>
  <c r="Q57" i="10"/>
  <c r="Q67" i="10"/>
  <c r="Q90" i="10"/>
  <c r="Q104" i="10"/>
  <c r="Q123" i="10"/>
  <c r="Q137" i="10"/>
  <c r="Q36" i="10"/>
  <c r="Q14" i="10"/>
  <c r="Q26" i="10"/>
  <c r="Q45" i="10"/>
  <c r="Q91" i="10"/>
  <c r="Q85" i="10"/>
  <c r="Q92" i="10"/>
  <c r="Q135" i="10"/>
  <c r="Q125" i="10"/>
  <c r="Q156" i="10"/>
  <c r="Q83" i="10"/>
  <c r="Q129" i="10"/>
  <c r="Q115" i="10"/>
  <c r="Q100" i="10"/>
  <c r="Q93" i="10"/>
  <c r="AE8" i="10"/>
  <c r="AC8" i="10"/>
  <c r="AA8" i="10"/>
  <c r="W8" i="10"/>
  <c r="U8" i="10"/>
  <c r="U152" i="10" s="1"/>
  <c r="Y8" i="10"/>
  <c r="S8" i="10"/>
  <c r="S19" i="10" s="1"/>
  <c r="Y25" i="5"/>
  <c r="Z25" i="5" s="1"/>
  <c r="I62" i="7"/>
  <c r="H62" i="7" s="1"/>
  <c r="Y23" i="4"/>
  <c r="Z23" i="4" s="1"/>
  <c r="AH25" i="4"/>
  <c r="AH27" i="5"/>
  <c r="H84" i="7"/>
  <c r="I85" i="7"/>
  <c r="G61" i="7"/>
  <c r="AE24" i="4"/>
  <c r="AE27" i="5"/>
  <c r="AE26" i="5"/>
  <c r="G84" i="7"/>
  <c r="U89" i="10" l="1"/>
  <c r="S145" i="10"/>
  <c r="U50" i="10"/>
  <c r="U23" i="10"/>
  <c r="U68" i="10"/>
  <c r="U48" i="10"/>
  <c r="U35" i="10"/>
  <c r="U84" i="10"/>
  <c r="U67" i="10"/>
  <c r="U114" i="10"/>
  <c r="U155" i="10"/>
  <c r="U136" i="10"/>
  <c r="U160" i="10"/>
  <c r="U16" i="10"/>
  <c r="U55" i="10"/>
  <c r="U45" i="10"/>
  <c r="U122" i="10"/>
  <c r="U129" i="10"/>
  <c r="U60" i="10"/>
  <c r="U38" i="10"/>
  <c r="U57" i="10"/>
  <c r="U107" i="10"/>
  <c r="U113" i="10"/>
  <c r="U154" i="10"/>
  <c r="S67" i="10"/>
  <c r="U40" i="10"/>
  <c r="U132" i="10"/>
  <c r="U25" i="10"/>
  <c r="U70" i="10"/>
  <c r="U97" i="10"/>
  <c r="U127" i="10"/>
  <c r="U134" i="10"/>
  <c r="U153" i="10"/>
  <c r="U94" i="10"/>
  <c r="U100" i="10"/>
  <c r="U115" i="10"/>
  <c r="U144" i="10"/>
  <c r="S64" i="10"/>
  <c r="S149" i="10"/>
  <c r="S44" i="10"/>
  <c r="S18" i="10"/>
  <c r="S114" i="10"/>
  <c r="U19" i="10"/>
  <c r="U56" i="10"/>
  <c r="U39" i="10"/>
  <c r="U22" i="10"/>
  <c r="U54" i="10"/>
  <c r="U29" i="10"/>
  <c r="U61" i="10"/>
  <c r="U83" i="10"/>
  <c r="U82" i="10"/>
  <c r="U76" i="10"/>
  <c r="U98" i="10"/>
  <c r="U101" i="10"/>
  <c r="U104" i="10"/>
  <c r="U135" i="10"/>
  <c r="U119" i="10"/>
  <c r="U140" i="10"/>
  <c r="U138" i="10"/>
  <c r="U157" i="10"/>
  <c r="S91" i="10"/>
  <c r="S80" i="10"/>
  <c r="S139" i="10"/>
  <c r="U32" i="10"/>
  <c r="U44" i="10"/>
  <c r="U52" i="10"/>
  <c r="U51" i="10"/>
  <c r="U34" i="10"/>
  <c r="U69" i="10"/>
  <c r="U41" i="10"/>
  <c r="U116" i="10"/>
  <c r="U111" i="10"/>
  <c r="U91" i="10"/>
  <c r="U85" i="10"/>
  <c r="U110" i="10"/>
  <c r="U112" i="10"/>
  <c r="U141" i="10"/>
  <c r="U128" i="10"/>
  <c r="U145" i="10"/>
  <c r="U125" i="10"/>
  <c r="U150" i="10"/>
  <c r="U156" i="10"/>
  <c r="S49" i="10"/>
  <c r="S131" i="10"/>
  <c r="S22" i="10"/>
  <c r="S94" i="10"/>
  <c r="S89" i="10"/>
  <c r="S152" i="10"/>
  <c r="S61" i="10"/>
  <c r="S37" i="10"/>
  <c r="S105" i="10"/>
  <c r="S96" i="10"/>
  <c r="S66" i="10"/>
  <c r="S107" i="10"/>
  <c r="S42" i="10"/>
  <c r="S140" i="10"/>
  <c r="S147" i="10"/>
  <c r="S28" i="10"/>
  <c r="S121" i="10"/>
  <c r="S129" i="10"/>
  <c r="S71" i="10"/>
  <c r="S117" i="10"/>
  <c r="S23" i="10"/>
  <c r="S104" i="10"/>
  <c r="S78" i="10"/>
  <c r="S155" i="10"/>
  <c r="S25" i="10"/>
  <c r="S158" i="10"/>
  <c r="U63" i="10"/>
  <c r="U20" i="10"/>
  <c r="U15" i="10"/>
  <c r="U14" i="10"/>
  <c r="U27" i="10"/>
  <c r="U43" i="10"/>
  <c r="U59" i="10"/>
  <c r="U26" i="10"/>
  <c r="U42" i="10"/>
  <c r="U58" i="10"/>
  <c r="U99" i="10"/>
  <c r="U33" i="10"/>
  <c r="U49" i="10"/>
  <c r="U65" i="10"/>
  <c r="U74" i="10"/>
  <c r="U87" i="10"/>
  <c r="U71" i="10"/>
  <c r="U86" i="10"/>
  <c r="U62" i="10"/>
  <c r="U80" i="10"/>
  <c r="U103" i="10"/>
  <c r="U102" i="10"/>
  <c r="U124" i="10"/>
  <c r="U105" i="10"/>
  <c r="U92" i="10"/>
  <c r="U108" i="10"/>
  <c r="U117" i="10"/>
  <c r="U120" i="10"/>
  <c r="U139" i="10"/>
  <c r="U131" i="10"/>
  <c r="U126" i="10"/>
  <c r="U147" i="10"/>
  <c r="U133" i="10"/>
  <c r="U142" i="10"/>
  <c r="U158" i="10"/>
  <c r="U148" i="10"/>
  <c r="U18" i="10"/>
  <c r="U79" i="10"/>
  <c r="U28" i="10"/>
  <c r="U24" i="10"/>
  <c r="U36" i="10"/>
  <c r="U31" i="10"/>
  <c r="U47" i="10"/>
  <c r="U75" i="10"/>
  <c r="U30" i="10"/>
  <c r="U46" i="10"/>
  <c r="U64" i="10"/>
  <c r="U21" i="10"/>
  <c r="U37" i="10"/>
  <c r="U53" i="10"/>
  <c r="U78" i="10"/>
  <c r="U95" i="10"/>
  <c r="U77" i="10"/>
  <c r="U88" i="10"/>
  <c r="U66" i="10"/>
  <c r="U81" i="10"/>
  <c r="U90" i="10"/>
  <c r="U106" i="10"/>
  <c r="U93" i="10"/>
  <c r="U109" i="10"/>
  <c r="U96" i="10"/>
  <c r="U118" i="10"/>
  <c r="U121" i="10"/>
  <c r="U123" i="10"/>
  <c r="U159" i="10"/>
  <c r="U143" i="10"/>
  <c r="U130" i="10"/>
  <c r="U151" i="10"/>
  <c r="U137" i="10"/>
  <c r="U146" i="10"/>
  <c r="U149" i="10"/>
  <c r="S154" i="10"/>
  <c r="S127" i="10"/>
  <c r="S134" i="10"/>
  <c r="S118" i="10"/>
  <c r="S87" i="10"/>
  <c r="S123" i="10"/>
  <c r="S138" i="10"/>
  <c r="S100" i="10"/>
  <c r="S75" i="10"/>
  <c r="S59" i="10"/>
  <c r="S52" i="10"/>
  <c r="S33" i="10"/>
  <c r="S14" i="10"/>
  <c r="S143" i="10"/>
  <c r="S126" i="10"/>
  <c r="S133" i="10"/>
  <c r="S84" i="10"/>
  <c r="S97" i="10"/>
  <c r="S63" i="10"/>
  <c r="S45" i="10"/>
  <c r="S77" i="10"/>
  <c r="S157" i="10"/>
  <c r="S74" i="10"/>
  <c r="S31" i="10"/>
  <c r="S62" i="10"/>
  <c r="S124" i="10"/>
  <c r="S65" i="10"/>
  <c r="S53" i="10"/>
  <c r="S102" i="10"/>
  <c r="S82" i="10"/>
  <c r="S113" i="10"/>
  <c r="S51" i="10"/>
  <c r="S135" i="10"/>
  <c r="S93" i="10"/>
  <c r="S46" i="10"/>
  <c r="S21" i="10"/>
  <c r="S122" i="10"/>
  <c r="S151" i="10"/>
  <c r="S141" i="10"/>
  <c r="S119" i="10"/>
  <c r="S99" i="10"/>
  <c r="S150" i="10"/>
  <c r="S136" i="10"/>
  <c r="S98" i="10"/>
  <c r="S83" i="10"/>
  <c r="S130" i="10"/>
  <c r="S43" i="10"/>
  <c r="S36" i="10"/>
  <c r="S54" i="10"/>
  <c r="S15" i="10"/>
  <c r="S153" i="10"/>
  <c r="S116" i="10"/>
  <c r="S92" i="10"/>
  <c r="S69" i="10"/>
  <c r="S55" i="10"/>
  <c r="S48" i="10"/>
  <c r="S29" i="10"/>
  <c r="S50" i="10"/>
  <c r="S115" i="10"/>
  <c r="S79" i="10"/>
  <c r="S56" i="10"/>
  <c r="S30" i="10"/>
  <c r="S106" i="10"/>
  <c r="S70" i="10"/>
  <c r="S16" i="10"/>
  <c r="S88" i="10"/>
  <c r="S57" i="10"/>
  <c r="S125" i="10"/>
  <c r="S60" i="10"/>
  <c r="S137" i="10"/>
  <c r="S47" i="10"/>
  <c r="S146" i="10"/>
  <c r="S76" i="10"/>
  <c r="S20" i="10"/>
  <c r="S148" i="10"/>
  <c r="S128" i="10"/>
  <c r="S110" i="10"/>
  <c r="S112" i="10"/>
  <c r="S156" i="10"/>
  <c r="S142" i="10"/>
  <c r="S111" i="10"/>
  <c r="S68" i="10"/>
  <c r="S81" i="10"/>
  <c r="S27" i="10"/>
  <c r="S86" i="10"/>
  <c r="S58" i="10"/>
  <c r="S159" i="10"/>
  <c r="S132" i="10"/>
  <c r="S90" i="10"/>
  <c r="S109" i="10"/>
  <c r="S39" i="10"/>
  <c r="S32" i="10"/>
  <c r="S38" i="10"/>
  <c r="S160" i="10"/>
  <c r="S120" i="10"/>
  <c r="S85" i="10"/>
  <c r="S24" i="10"/>
  <c r="S144" i="10"/>
  <c r="S95" i="10"/>
  <c r="S35" i="10"/>
  <c r="S34" i="10"/>
  <c r="S26" i="10"/>
  <c r="S101" i="10"/>
  <c r="S41" i="10"/>
  <c r="S103" i="10"/>
  <c r="S40" i="10"/>
  <c r="S108" i="10"/>
  <c r="Y26" i="5"/>
  <c r="Z26" i="5" s="1"/>
  <c r="Y28" i="5"/>
  <c r="Z28" i="5" s="1"/>
  <c r="Y27" i="5"/>
  <c r="Z27" i="5" s="1"/>
  <c r="I63" i="7"/>
  <c r="H63" i="7" s="1"/>
  <c r="Y24" i="4"/>
  <c r="Z24" i="4" s="1"/>
  <c r="W150" i="10"/>
  <c r="I86" i="7"/>
  <c r="H86" i="7" s="1"/>
  <c r="H85" i="7"/>
  <c r="AH26" i="4"/>
  <c r="G62" i="7"/>
  <c r="AE25" i="4"/>
  <c r="G63" i="7"/>
  <c r="G85" i="7"/>
  <c r="G86" i="7"/>
  <c r="AE26" i="4"/>
  <c r="W45" i="10" l="1"/>
  <c r="W36" i="10"/>
  <c r="W98" i="10"/>
  <c r="W97" i="10"/>
  <c r="B97" i="10" s="1"/>
  <c r="V97" i="10" s="1"/>
  <c r="W30" i="10"/>
  <c r="W86" i="10"/>
  <c r="W104" i="10"/>
  <c r="W147" i="10"/>
  <c r="W69" i="10"/>
  <c r="W134" i="10"/>
  <c r="W16" i="10"/>
  <c r="W62" i="10"/>
  <c r="W108" i="10"/>
  <c r="W156" i="10"/>
  <c r="W149" i="10"/>
  <c r="Y26" i="4"/>
  <c r="Z26" i="4" s="1"/>
  <c r="Y25" i="4"/>
  <c r="Z25" i="4" s="1"/>
  <c r="W41" i="10"/>
  <c r="W19" i="10"/>
  <c r="W68" i="10"/>
  <c r="W129" i="10"/>
  <c r="W127" i="10"/>
  <c r="W54" i="10"/>
  <c r="W28" i="10"/>
  <c r="W59" i="10"/>
  <c r="W64" i="10"/>
  <c r="W90" i="10"/>
  <c r="W142" i="10"/>
  <c r="W152" i="10"/>
  <c r="W83" i="10"/>
  <c r="W26" i="10"/>
  <c r="W61" i="10"/>
  <c r="W52" i="10"/>
  <c r="W35" i="10"/>
  <c r="W70" i="10"/>
  <c r="W84" i="10"/>
  <c r="B84" i="10" s="1"/>
  <c r="W99" i="10"/>
  <c r="W112" i="10"/>
  <c r="B112" i="10" s="1"/>
  <c r="W113" i="10"/>
  <c r="W128" i="10"/>
  <c r="W143" i="10"/>
  <c r="W159" i="10"/>
  <c r="W42" i="10"/>
  <c r="W25" i="10"/>
  <c r="B25" i="10" s="1"/>
  <c r="W71" i="10"/>
  <c r="W56" i="10"/>
  <c r="W43" i="10"/>
  <c r="W76" i="10"/>
  <c r="B76" i="10" s="1"/>
  <c r="F76" i="10" s="1"/>
  <c r="W87" i="10"/>
  <c r="W88" i="10"/>
  <c r="B88" i="10" s="1"/>
  <c r="V88" i="10" s="1"/>
  <c r="W103" i="10"/>
  <c r="W120" i="10"/>
  <c r="W121" i="10"/>
  <c r="W132" i="10"/>
  <c r="W145" i="10"/>
  <c r="W154" i="10"/>
  <c r="W46" i="10"/>
  <c r="W58" i="10"/>
  <c r="W34" i="10"/>
  <c r="W29" i="10"/>
  <c r="W49" i="10"/>
  <c r="W101" i="10"/>
  <c r="B101" i="10" s="1"/>
  <c r="W40" i="10"/>
  <c r="W60" i="10"/>
  <c r="W27" i="10"/>
  <c r="W47" i="10"/>
  <c r="W82" i="10"/>
  <c r="W81" i="10"/>
  <c r="W75" i="10"/>
  <c r="B75" i="10" s="1"/>
  <c r="F75" i="10" s="1"/>
  <c r="W93" i="10"/>
  <c r="W78" i="10"/>
  <c r="W92" i="10"/>
  <c r="W116" i="10"/>
  <c r="W111" i="10"/>
  <c r="B111" i="10" s="1"/>
  <c r="W102" i="10"/>
  <c r="W115" i="10"/>
  <c r="B115" i="10" s="1"/>
  <c r="W157" i="10"/>
  <c r="W125" i="10"/>
  <c r="W146" i="10"/>
  <c r="W139" i="10"/>
  <c r="W131" i="10"/>
  <c r="W140" i="10"/>
  <c r="W151" i="10"/>
  <c r="W158" i="10"/>
  <c r="W14" i="10"/>
  <c r="W38" i="10"/>
  <c r="W50" i="10"/>
  <c r="W33" i="10"/>
  <c r="W57" i="10"/>
  <c r="W24" i="10"/>
  <c r="W44" i="10"/>
  <c r="W67" i="10"/>
  <c r="W31" i="10"/>
  <c r="W51" i="10"/>
  <c r="W66" i="10"/>
  <c r="W85" i="10"/>
  <c r="B85" i="10" s="1"/>
  <c r="W79" i="10"/>
  <c r="W118" i="10"/>
  <c r="W96" i="10"/>
  <c r="W95" i="10"/>
  <c r="B95" i="10" s="1"/>
  <c r="W114" i="10"/>
  <c r="W106" i="10"/>
  <c r="W126" i="10"/>
  <c r="W122" i="10"/>
  <c r="W130" i="10"/>
  <c r="W124" i="10"/>
  <c r="W141" i="10"/>
  <c r="W135" i="10"/>
  <c r="W148" i="10"/>
  <c r="W155" i="10"/>
  <c r="W15" i="10"/>
  <c r="B15" i="10" s="1"/>
  <c r="J15" i="10" s="1"/>
  <c r="W18" i="10"/>
  <c r="W20" i="10"/>
  <c r="W22" i="10"/>
  <c r="W21" i="10"/>
  <c r="W37" i="10"/>
  <c r="W53" i="10"/>
  <c r="W77" i="10"/>
  <c r="W32" i="10"/>
  <c r="W48" i="10"/>
  <c r="W63" i="10"/>
  <c r="W23" i="10"/>
  <c r="W39" i="10"/>
  <c r="W55" i="10"/>
  <c r="W89" i="10"/>
  <c r="B89" i="10" s="1"/>
  <c r="W80" i="10"/>
  <c r="W65" i="10"/>
  <c r="W109" i="10"/>
  <c r="B109" i="10" s="1"/>
  <c r="W74" i="10"/>
  <c r="W105" i="10"/>
  <c r="B105" i="10" s="1"/>
  <c r="W100" i="10"/>
  <c r="W91" i="10"/>
  <c r="W107" i="10"/>
  <c r="B107" i="10" s="1"/>
  <c r="W94" i="10"/>
  <c r="W110" i="10"/>
  <c r="B110" i="10" s="1"/>
  <c r="W119" i="10"/>
  <c r="W137" i="10"/>
  <c r="W117" i="10"/>
  <c r="B117" i="10" s="1"/>
  <c r="W133" i="10"/>
  <c r="W153" i="10"/>
  <c r="W136" i="10"/>
  <c r="W123" i="10"/>
  <c r="W138" i="10"/>
  <c r="W144" i="10"/>
  <c r="W160" i="10"/>
  <c r="AE79" i="10"/>
  <c r="AE75" i="10"/>
  <c r="AE160" i="10"/>
  <c r="AE158" i="10"/>
  <c r="AE156" i="10"/>
  <c r="AE154" i="10"/>
  <c r="AE152" i="10"/>
  <c r="AE150" i="10"/>
  <c r="AE148" i="10"/>
  <c r="AE146" i="10"/>
  <c r="AE144" i="10"/>
  <c r="AE142" i="10"/>
  <c r="AE140" i="10"/>
  <c r="AE138" i="10"/>
  <c r="AE136" i="10"/>
  <c r="AE134" i="10"/>
  <c r="AE132" i="10"/>
  <c r="AE130" i="10"/>
  <c r="AE128" i="10"/>
  <c r="AE126" i="10"/>
  <c r="AE124" i="10"/>
  <c r="AE122" i="10"/>
  <c r="AE120" i="10"/>
  <c r="AE118" i="10"/>
  <c r="AE116" i="10"/>
  <c r="AE114" i="10"/>
  <c r="AE112" i="10"/>
  <c r="AE110" i="10"/>
  <c r="AE108" i="10"/>
  <c r="AE106" i="10"/>
  <c r="AE104" i="10"/>
  <c r="AE102" i="10"/>
  <c r="AE100" i="10"/>
  <c r="AE98" i="10"/>
  <c r="AE96" i="10"/>
  <c r="AE94" i="10"/>
  <c r="AE92" i="10"/>
  <c r="AE90" i="10"/>
  <c r="AE88" i="10"/>
  <c r="AE86" i="10"/>
  <c r="AE84" i="10"/>
  <c r="AE82" i="10"/>
  <c r="AE78" i="10"/>
  <c r="AE74" i="10"/>
  <c r="AE70" i="10"/>
  <c r="AE68" i="10"/>
  <c r="AE66" i="10"/>
  <c r="AE64" i="10"/>
  <c r="AE62" i="10"/>
  <c r="AE60" i="10"/>
  <c r="AE58" i="10"/>
  <c r="AE56" i="10"/>
  <c r="AE54" i="10"/>
  <c r="AE52" i="10"/>
  <c r="AE50" i="10"/>
  <c r="AE48" i="10"/>
  <c r="AE46" i="10"/>
  <c r="AE44" i="10"/>
  <c r="AE42" i="10"/>
  <c r="AE40" i="10"/>
  <c r="AE38" i="10"/>
  <c r="AE36" i="10"/>
  <c r="AE34" i="10"/>
  <c r="AE32" i="10"/>
  <c r="AE30" i="10"/>
  <c r="AE28" i="10"/>
  <c r="AE26" i="10"/>
  <c r="AE24" i="10"/>
  <c r="AE22" i="10"/>
  <c r="AE19" i="10"/>
  <c r="AE14" i="10"/>
  <c r="AC160" i="10"/>
  <c r="AC158" i="10"/>
  <c r="AC156" i="10"/>
  <c r="AC154" i="10"/>
  <c r="AC152" i="10"/>
  <c r="AC150" i="10"/>
  <c r="AC148" i="10"/>
  <c r="AC146" i="10"/>
  <c r="AC144" i="10"/>
  <c r="AC142" i="10"/>
  <c r="AC140" i="10"/>
  <c r="AC138" i="10"/>
  <c r="AC136" i="10"/>
  <c r="AC134" i="10"/>
  <c r="AC132" i="10"/>
  <c r="AE77" i="10"/>
  <c r="AE18" i="10"/>
  <c r="AE157" i="10"/>
  <c r="AE149" i="10"/>
  <c r="AE141" i="10"/>
  <c r="AE133" i="10"/>
  <c r="AE125" i="10"/>
  <c r="AE117" i="10"/>
  <c r="AE109" i="10"/>
  <c r="AE101" i="10"/>
  <c r="AE93" i="10"/>
  <c r="AE85" i="10"/>
  <c r="AE76" i="10"/>
  <c r="AE67" i="10"/>
  <c r="AE59" i="10"/>
  <c r="AE51" i="10"/>
  <c r="AE43" i="10"/>
  <c r="AE35" i="10"/>
  <c r="AE27" i="10"/>
  <c r="AE15" i="10"/>
  <c r="AC159" i="10"/>
  <c r="AC151" i="10"/>
  <c r="AC143" i="10"/>
  <c r="AC135" i="10"/>
  <c r="AC130" i="10"/>
  <c r="AC128" i="10"/>
  <c r="AC126" i="10"/>
  <c r="AC124" i="10"/>
  <c r="AC122" i="10"/>
  <c r="AC120" i="10"/>
  <c r="AC118" i="10"/>
  <c r="AC116" i="10"/>
  <c r="AC114" i="10"/>
  <c r="AC112" i="10"/>
  <c r="AC110" i="10"/>
  <c r="AC108" i="10"/>
  <c r="AC106" i="10"/>
  <c r="AC104" i="10"/>
  <c r="AC102" i="10"/>
  <c r="AC100" i="10"/>
  <c r="AC98" i="10"/>
  <c r="AC96" i="10"/>
  <c r="AC94" i="10"/>
  <c r="AC92" i="10"/>
  <c r="AC90" i="10"/>
  <c r="AC88" i="10"/>
  <c r="AC86" i="10"/>
  <c r="AC84" i="10"/>
  <c r="AC82" i="10"/>
  <c r="AC78" i="10"/>
  <c r="AC74" i="10"/>
  <c r="AC70" i="10"/>
  <c r="AC68" i="10"/>
  <c r="AC66" i="10"/>
  <c r="AC64" i="10"/>
  <c r="AC62" i="10"/>
  <c r="AC60" i="10"/>
  <c r="AC58" i="10"/>
  <c r="AC56" i="10"/>
  <c r="AC54" i="10"/>
  <c r="AC52" i="10"/>
  <c r="AC50" i="10"/>
  <c r="AC48" i="10"/>
  <c r="AC46" i="10"/>
  <c r="AC44" i="10"/>
  <c r="AC42" i="10"/>
  <c r="AC40" i="10"/>
  <c r="AC38" i="10"/>
  <c r="AC36" i="10"/>
  <c r="AC34" i="10"/>
  <c r="AC32" i="10"/>
  <c r="AC30" i="10"/>
  <c r="AC28" i="10"/>
  <c r="AC26" i="10"/>
  <c r="AC24" i="10"/>
  <c r="AC22" i="10"/>
  <c r="AC19" i="10"/>
  <c r="AC14" i="10"/>
  <c r="AA160" i="10"/>
  <c r="AA158" i="10"/>
  <c r="AA156" i="10"/>
  <c r="AA154" i="10"/>
  <c r="AA152" i="10"/>
  <c r="AA150" i="10"/>
  <c r="AA148" i="10"/>
  <c r="AA146" i="10"/>
  <c r="AA144" i="10"/>
  <c r="AA142" i="10"/>
  <c r="AA140" i="10"/>
  <c r="AA138" i="10"/>
  <c r="AA136" i="10"/>
  <c r="AA134" i="10"/>
  <c r="AA132" i="10"/>
  <c r="AA130" i="10"/>
  <c r="AA128" i="10"/>
  <c r="AA126" i="10"/>
  <c r="AA124" i="10"/>
  <c r="AA122" i="10"/>
  <c r="AA120" i="10"/>
  <c r="AA118" i="10"/>
  <c r="AA116" i="10"/>
  <c r="AA114" i="10"/>
  <c r="AA112" i="10"/>
  <c r="AA110" i="10"/>
  <c r="AA108" i="10"/>
  <c r="AA106" i="10"/>
  <c r="AA104" i="10"/>
  <c r="AA102" i="10"/>
  <c r="AA100" i="10"/>
  <c r="AA98" i="10"/>
  <c r="AA96" i="10"/>
  <c r="AA94" i="10"/>
  <c r="AA92" i="10"/>
  <c r="AA90" i="10"/>
  <c r="AA88" i="10"/>
  <c r="AA86" i="10"/>
  <c r="AA84" i="10"/>
  <c r="AA82" i="10"/>
  <c r="AA78" i="10"/>
  <c r="AA74" i="10"/>
  <c r="AA70" i="10"/>
  <c r="AA68" i="10"/>
  <c r="AA66" i="10"/>
  <c r="AA64" i="10"/>
  <c r="AA62" i="10"/>
  <c r="AA60" i="10"/>
  <c r="AA58" i="10"/>
  <c r="AA56" i="10"/>
  <c r="AA54" i="10"/>
  <c r="AA52" i="10"/>
  <c r="AA50" i="10"/>
  <c r="AA48" i="10"/>
  <c r="AA46" i="10"/>
  <c r="AA44" i="10"/>
  <c r="AA42" i="10"/>
  <c r="AA40" i="10"/>
  <c r="AA38" i="10"/>
  <c r="AA36" i="10"/>
  <c r="AA34" i="10"/>
  <c r="AA32" i="10"/>
  <c r="AA30" i="10"/>
  <c r="AA28" i="10"/>
  <c r="AA26" i="10"/>
  <c r="AA24" i="10"/>
  <c r="AA22" i="10"/>
  <c r="AA19" i="10"/>
  <c r="AA14" i="10"/>
  <c r="Y160" i="10"/>
  <c r="Y158" i="10"/>
  <c r="Y156" i="10"/>
  <c r="Y154" i="10"/>
  <c r="Y152" i="10"/>
  <c r="Y150" i="10"/>
  <c r="Y148" i="10"/>
  <c r="Y146" i="10"/>
  <c r="Y144" i="10"/>
  <c r="Y142" i="10"/>
  <c r="Y140" i="10"/>
  <c r="Y138" i="10"/>
  <c r="Y136" i="10"/>
  <c r="Y134" i="10"/>
  <c r="Y132" i="10"/>
  <c r="Y130" i="10"/>
  <c r="Y128" i="10"/>
  <c r="Y126" i="10"/>
  <c r="Y124" i="10"/>
  <c r="Y122" i="10"/>
  <c r="Y120" i="10"/>
  <c r="Y118" i="10"/>
  <c r="Y116" i="10"/>
  <c r="AE143" i="10"/>
  <c r="AE137" i="10"/>
  <c r="AE131" i="10"/>
  <c r="AE111" i="10"/>
  <c r="AE105" i="10"/>
  <c r="AE99" i="10"/>
  <c r="AE71" i="10"/>
  <c r="AE65" i="10"/>
  <c r="AE45" i="10"/>
  <c r="AE39" i="10"/>
  <c r="AE33" i="10"/>
  <c r="AC155" i="10"/>
  <c r="AC149" i="10"/>
  <c r="AC129" i="10"/>
  <c r="AC121" i="10"/>
  <c r="AC113" i="10"/>
  <c r="AC105" i="10"/>
  <c r="AC97" i="10"/>
  <c r="AC89" i="10"/>
  <c r="AC81" i="10"/>
  <c r="AC79" i="10"/>
  <c r="AC69" i="10"/>
  <c r="AC61" i="10"/>
  <c r="AC53" i="10"/>
  <c r="AC45" i="10"/>
  <c r="AC37" i="10"/>
  <c r="AC29" i="10"/>
  <c r="AC21" i="10"/>
  <c r="AC15" i="10"/>
  <c r="AA157" i="10"/>
  <c r="AA149" i="10"/>
  <c r="AA141" i="10"/>
  <c r="AA133" i="10"/>
  <c r="AA125" i="10"/>
  <c r="AA117" i="10"/>
  <c r="AA109" i="10"/>
  <c r="AA101" i="10"/>
  <c r="AA93" i="10"/>
  <c r="AA85" i="10"/>
  <c r="AA76" i="10"/>
  <c r="AA65" i="10"/>
  <c r="AA57" i="10"/>
  <c r="AA49" i="10"/>
  <c r="AA41" i="10"/>
  <c r="AA33" i="10"/>
  <c r="AA25" i="10"/>
  <c r="AA18" i="10"/>
  <c r="Y153" i="10"/>
  <c r="Y145" i="10"/>
  <c r="Y137" i="10"/>
  <c r="Y129" i="10"/>
  <c r="Y121" i="10"/>
  <c r="Y77" i="10"/>
  <c r="Y18" i="10"/>
  <c r="AE153" i="10"/>
  <c r="AE147" i="10"/>
  <c r="AE121" i="10"/>
  <c r="AE115" i="10"/>
  <c r="AE89" i="10"/>
  <c r="AE83" i="10"/>
  <c r="AE55" i="10"/>
  <c r="AE29" i="10"/>
  <c r="AE23" i="10"/>
  <c r="AE20" i="10"/>
  <c r="AC145" i="10"/>
  <c r="AC139" i="10"/>
  <c r="AC109" i="10"/>
  <c r="AC93" i="10"/>
  <c r="AC65" i="10"/>
  <c r="AC49" i="10"/>
  <c r="AC33" i="10"/>
  <c r="AC25" i="10"/>
  <c r="AA137" i="10"/>
  <c r="AA121" i="10"/>
  <c r="AA113" i="10"/>
  <c r="AA105" i="10"/>
  <c r="AA89" i="10"/>
  <c r="AA81" i="10"/>
  <c r="AA61" i="10"/>
  <c r="AE151" i="10"/>
  <c r="AE145" i="10"/>
  <c r="AE139" i="10"/>
  <c r="AE119" i="10"/>
  <c r="AE113" i="10"/>
  <c r="AE107" i="10"/>
  <c r="AE87" i="10"/>
  <c r="AE81" i="10"/>
  <c r="AE53" i="10"/>
  <c r="AE47" i="10"/>
  <c r="AE41" i="10"/>
  <c r="AE21" i="10"/>
  <c r="AC157" i="10"/>
  <c r="AC137" i="10"/>
  <c r="AC131" i="10"/>
  <c r="AC123" i="10"/>
  <c r="AC115" i="10"/>
  <c r="AC107" i="10"/>
  <c r="AC99" i="10"/>
  <c r="AC91" i="10"/>
  <c r="AC83" i="10"/>
  <c r="AC77" i="10"/>
  <c r="AC71" i="10"/>
  <c r="AC63" i="10"/>
  <c r="AC55" i="10"/>
  <c r="AC47" i="10"/>
  <c r="AC39" i="10"/>
  <c r="AC31" i="10"/>
  <c r="AC23" i="10"/>
  <c r="AC20" i="10"/>
  <c r="AA159" i="10"/>
  <c r="AA151" i="10"/>
  <c r="AA143" i="10"/>
  <c r="AA135" i="10"/>
  <c r="AA127" i="10"/>
  <c r="AA119" i="10"/>
  <c r="AA111" i="10"/>
  <c r="AA103" i="10"/>
  <c r="AA95" i="10"/>
  <c r="AA87" i="10"/>
  <c r="AA80" i="10"/>
  <c r="AA75" i="10"/>
  <c r="AA67" i="10"/>
  <c r="AA59" i="10"/>
  <c r="AA51" i="10"/>
  <c r="AA43" i="10"/>
  <c r="AA35" i="10"/>
  <c r="AA27" i="10"/>
  <c r="AA16" i="10"/>
  <c r="Y155" i="10"/>
  <c r="Y147" i="10"/>
  <c r="Y139" i="10"/>
  <c r="Y131" i="10"/>
  <c r="Y123" i="10"/>
  <c r="Y115" i="10"/>
  <c r="Y113" i="10"/>
  <c r="Y111" i="10"/>
  <c r="Y109" i="10"/>
  <c r="Y107" i="10"/>
  <c r="Y105" i="10"/>
  <c r="Y103" i="10"/>
  <c r="Y101" i="10"/>
  <c r="Y99" i="10"/>
  <c r="Y97" i="10"/>
  <c r="Y95" i="10"/>
  <c r="Y93" i="10"/>
  <c r="Y91" i="10"/>
  <c r="Y89" i="10"/>
  <c r="Y87" i="10"/>
  <c r="Y85" i="10"/>
  <c r="Y83" i="10"/>
  <c r="Y81" i="10"/>
  <c r="Y80" i="10"/>
  <c r="Y76" i="10"/>
  <c r="Y71" i="10"/>
  <c r="Y69" i="10"/>
  <c r="Y67" i="10"/>
  <c r="Y65" i="10"/>
  <c r="Y63" i="10"/>
  <c r="Y61" i="10"/>
  <c r="Y59" i="10"/>
  <c r="Y57" i="10"/>
  <c r="Y55" i="10"/>
  <c r="Y53" i="10"/>
  <c r="Y51" i="10"/>
  <c r="Y49" i="10"/>
  <c r="Y47" i="10"/>
  <c r="Y45" i="10"/>
  <c r="Y43" i="10"/>
  <c r="Y41" i="10"/>
  <c r="Y39" i="10"/>
  <c r="Y37" i="10"/>
  <c r="Y35" i="10"/>
  <c r="Y33" i="10"/>
  <c r="Y31" i="10"/>
  <c r="Y29" i="10"/>
  <c r="Y27" i="10"/>
  <c r="Y25" i="10"/>
  <c r="Y23" i="10"/>
  <c r="Y21" i="10"/>
  <c r="Y16" i="10"/>
  <c r="AE159" i="10"/>
  <c r="AE127" i="10"/>
  <c r="AE95" i="10"/>
  <c r="AE80" i="10"/>
  <c r="AE61" i="10"/>
  <c r="AE49" i="10"/>
  <c r="AC133" i="10"/>
  <c r="AC125" i="10"/>
  <c r="AC117" i="10"/>
  <c r="AC101" i="10"/>
  <c r="AC85" i="10"/>
  <c r="AC76" i="10"/>
  <c r="AC57" i="10"/>
  <c r="AC41" i="10"/>
  <c r="AC18" i="10"/>
  <c r="AA153" i="10"/>
  <c r="AA145" i="10"/>
  <c r="AA129" i="10"/>
  <c r="AA97" i="10"/>
  <c r="AA79" i="10"/>
  <c r="AA69" i="10"/>
  <c r="AE91" i="10"/>
  <c r="AE57" i="10"/>
  <c r="AE31" i="10"/>
  <c r="AE16" i="10"/>
  <c r="AC147" i="10"/>
  <c r="AC111" i="10"/>
  <c r="AC43" i="10"/>
  <c r="AA155" i="10"/>
  <c r="AA123" i="10"/>
  <c r="AA91" i="10"/>
  <c r="AA63" i="10"/>
  <c r="AA53" i="10"/>
  <c r="AA37" i="10"/>
  <c r="AA21" i="10"/>
  <c r="Y151" i="10"/>
  <c r="Y135" i="10"/>
  <c r="Y119" i="10"/>
  <c r="Y108" i="10"/>
  <c r="Y100" i="10"/>
  <c r="Y92" i="10"/>
  <c r="Y84" i="10"/>
  <c r="Y78" i="10"/>
  <c r="Y68" i="10"/>
  <c r="Y60" i="10"/>
  <c r="Y52" i="10"/>
  <c r="Y44" i="10"/>
  <c r="Y36" i="10"/>
  <c r="Y28" i="10"/>
  <c r="Y19" i="10"/>
  <c r="AE25" i="10"/>
  <c r="AC141" i="10"/>
  <c r="AC87" i="10"/>
  <c r="AA71" i="10"/>
  <c r="Y149" i="10"/>
  <c r="Y133" i="10"/>
  <c r="Y114" i="10"/>
  <c r="Y98" i="10"/>
  <c r="Y82" i="10"/>
  <c r="Y79" i="10"/>
  <c r="Y50" i="10"/>
  <c r="Y34" i="10"/>
  <c r="AE123" i="10"/>
  <c r="AE97" i="10"/>
  <c r="AE63" i="10"/>
  <c r="AE37" i="10"/>
  <c r="AC153" i="10"/>
  <c r="AC103" i="10"/>
  <c r="AC67" i="10"/>
  <c r="AC35" i="10"/>
  <c r="AC16" i="10"/>
  <c r="AA147" i="10"/>
  <c r="AA115" i="10"/>
  <c r="AA83" i="10"/>
  <c r="AA77" i="10"/>
  <c r="AA55" i="10"/>
  <c r="AA39" i="10"/>
  <c r="AA23" i="10"/>
  <c r="AA20" i="10"/>
  <c r="Y157" i="10"/>
  <c r="Y141" i="10"/>
  <c r="Y125" i="10"/>
  <c r="Y110" i="10"/>
  <c r="Y102" i="10"/>
  <c r="Y94" i="10"/>
  <c r="Y86" i="10"/>
  <c r="Y75" i="10"/>
  <c r="Y70" i="10"/>
  <c r="Y62" i="10"/>
  <c r="Y54" i="10"/>
  <c r="Y46" i="10"/>
  <c r="Y38" i="10"/>
  <c r="Y30" i="10"/>
  <c r="Y22" i="10"/>
  <c r="Y15" i="10"/>
  <c r="AE155" i="10"/>
  <c r="AE129" i="10"/>
  <c r="AE103" i="10"/>
  <c r="AE69" i="10"/>
  <c r="AC127" i="10"/>
  <c r="AC95" i="10"/>
  <c r="AC80" i="10"/>
  <c r="AC59" i="10"/>
  <c r="AC27" i="10"/>
  <c r="AA139" i="10"/>
  <c r="AA107" i="10"/>
  <c r="AA45" i="10"/>
  <c r="AA29" i="10"/>
  <c r="AA15" i="10"/>
  <c r="Y159" i="10"/>
  <c r="Y143" i="10"/>
  <c r="Y127" i="10"/>
  <c r="Y112" i="10"/>
  <c r="Y104" i="10"/>
  <c r="Y96" i="10"/>
  <c r="Y88" i="10"/>
  <c r="Y74" i="10"/>
  <c r="Y64" i="10"/>
  <c r="Y56" i="10"/>
  <c r="Y48" i="10"/>
  <c r="Y40" i="10"/>
  <c r="Y32" i="10"/>
  <c r="Y24" i="10"/>
  <c r="Y14" i="10"/>
  <c r="AE135" i="10"/>
  <c r="AC119" i="10"/>
  <c r="AC75" i="10"/>
  <c r="AC51" i="10"/>
  <c r="AA131" i="10"/>
  <c r="AA99" i="10"/>
  <c r="AA47" i="10"/>
  <c r="AA31" i="10"/>
  <c r="Y117" i="10"/>
  <c r="Y106" i="10"/>
  <c r="Y90" i="10"/>
  <c r="Y66" i="10"/>
  <c r="Y58" i="10"/>
  <c r="Y42" i="10"/>
  <c r="Y26" i="10"/>
  <c r="Y20" i="10"/>
  <c r="H89" i="10"/>
  <c r="D89" i="10"/>
  <c r="L89" i="10"/>
  <c r="J89" i="10"/>
  <c r="N89" i="10"/>
  <c r="P89" i="10"/>
  <c r="R89" i="10"/>
  <c r="T89" i="10"/>
  <c r="V89" i="10"/>
  <c r="D109" i="10"/>
  <c r="H109" i="10"/>
  <c r="J109" i="10"/>
  <c r="L109" i="10"/>
  <c r="N109" i="10"/>
  <c r="P109" i="10"/>
  <c r="R109" i="10"/>
  <c r="T109" i="10"/>
  <c r="V109" i="10"/>
  <c r="H117" i="10"/>
  <c r="D117" i="10"/>
  <c r="J117" i="10"/>
  <c r="L117" i="10"/>
  <c r="N117" i="10"/>
  <c r="P117" i="10"/>
  <c r="R117" i="10"/>
  <c r="T117" i="10"/>
  <c r="V117" i="10"/>
  <c r="D105" i="10"/>
  <c r="H105" i="10"/>
  <c r="L105" i="10"/>
  <c r="J105" i="10"/>
  <c r="N105" i="10"/>
  <c r="P105" i="10"/>
  <c r="R105" i="10"/>
  <c r="T105" i="10"/>
  <c r="V105" i="10"/>
  <c r="H78" i="10"/>
  <c r="H95" i="10"/>
  <c r="D95" i="10"/>
  <c r="J95" i="10"/>
  <c r="L95" i="10"/>
  <c r="N95" i="10"/>
  <c r="P95" i="10"/>
  <c r="R95" i="10"/>
  <c r="T95" i="10"/>
  <c r="V95" i="10"/>
  <c r="H80" i="10"/>
  <c r="D107" i="10"/>
  <c r="H107" i="10"/>
  <c r="J107" i="10"/>
  <c r="L107" i="10"/>
  <c r="N107" i="10"/>
  <c r="P107" i="10"/>
  <c r="R107" i="10"/>
  <c r="T107" i="10"/>
  <c r="V107" i="10"/>
  <c r="D84" i="10"/>
  <c r="H84" i="10"/>
  <c r="J84" i="10"/>
  <c r="L84" i="10"/>
  <c r="N84" i="10"/>
  <c r="P84" i="10"/>
  <c r="R84" i="10"/>
  <c r="T84" i="10"/>
  <c r="V84" i="10"/>
  <c r="H85" i="10"/>
  <c r="D85" i="10"/>
  <c r="L85" i="10"/>
  <c r="J85" i="10"/>
  <c r="N85" i="10"/>
  <c r="P85" i="10"/>
  <c r="R85" i="10"/>
  <c r="T85" i="10"/>
  <c r="D101" i="10"/>
  <c r="H101" i="10"/>
  <c r="L101" i="10"/>
  <c r="J101" i="10"/>
  <c r="N101" i="10"/>
  <c r="P101" i="10"/>
  <c r="R101" i="10"/>
  <c r="T101" i="10"/>
  <c r="D112" i="10"/>
  <c r="H112" i="10"/>
  <c r="J112" i="10"/>
  <c r="L112" i="10"/>
  <c r="N112" i="10"/>
  <c r="P112" i="10"/>
  <c r="R112" i="10"/>
  <c r="T112" i="10"/>
  <c r="V85" i="10"/>
  <c r="H115" i="10"/>
  <c r="D115" i="10"/>
  <c r="J115" i="10"/>
  <c r="L115" i="10"/>
  <c r="N115" i="10"/>
  <c r="P115" i="10"/>
  <c r="R115" i="10"/>
  <c r="T115" i="10"/>
  <c r="V115" i="10"/>
  <c r="D97" i="10"/>
  <c r="H97" i="10"/>
  <c r="J97" i="10"/>
  <c r="L97" i="10"/>
  <c r="N97" i="10"/>
  <c r="P97" i="10"/>
  <c r="R97" i="10"/>
  <c r="T97" i="10"/>
  <c r="X85" i="10"/>
  <c r="B22" i="10"/>
  <c r="X22" i="10" s="1"/>
  <c r="X97" i="10"/>
  <c r="B93" i="10"/>
  <c r="X93" i="10" s="1"/>
  <c r="B96" i="10"/>
  <c r="B103" i="10"/>
  <c r="X103" i="10" s="1"/>
  <c r="X115" i="10"/>
  <c r="B90" i="10"/>
  <c r="X90" i="10" s="1"/>
  <c r="B24" i="10"/>
  <c r="X24" i="10" s="1"/>
  <c r="B108" i="10"/>
  <c r="B87" i="10"/>
  <c r="B113" i="10"/>
  <c r="X113" i="10" s="1"/>
  <c r="V101" i="10"/>
  <c r="B83" i="10"/>
  <c r="X83" i="10" s="1"/>
  <c r="B21" i="10"/>
  <c r="X21" i="10" s="1"/>
  <c r="X89" i="10"/>
  <c r="X109" i="10"/>
  <c r="X105" i="10"/>
  <c r="B100" i="10"/>
  <c r="X100" i="10" s="1"/>
  <c r="X107" i="10"/>
  <c r="B94" i="10"/>
  <c r="X94" i="10" s="1"/>
  <c r="X110" i="10"/>
  <c r="B119" i="10"/>
  <c r="X119" i="10" s="1"/>
  <c r="X117" i="10"/>
  <c r="B120" i="10"/>
  <c r="B99" i="10"/>
  <c r="B114" i="10"/>
  <c r="B23" i="10"/>
  <c r="X23" i="10" s="1"/>
  <c r="B91" i="10"/>
  <c r="H88" i="10"/>
  <c r="D88" i="10"/>
  <c r="J88" i="10"/>
  <c r="L88" i="10"/>
  <c r="N88" i="10"/>
  <c r="P88" i="10"/>
  <c r="R88" i="10"/>
  <c r="T88" i="10"/>
  <c r="H110" i="10"/>
  <c r="D110" i="10"/>
  <c r="L110" i="10"/>
  <c r="J110" i="10"/>
  <c r="N110" i="10"/>
  <c r="P110" i="10"/>
  <c r="R110" i="10"/>
  <c r="T110" i="10"/>
  <c r="H111" i="10"/>
  <c r="D111" i="10"/>
  <c r="L111" i="10"/>
  <c r="J111" i="10"/>
  <c r="N111" i="10"/>
  <c r="P111" i="10"/>
  <c r="R111" i="10"/>
  <c r="T111" i="10"/>
  <c r="H25" i="10"/>
  <c r="L25" i="10"/>
  <c r="J25" i="10"/>
  <c r="N25" i="10"/>
  <c r="P25" i="10"/>
  <c r="R25" i="10"/>
  <c r="T25" i="10"/>
  <c r="V112" i="10"/>
  <c r="V110" i="10"/>
  <c r="V111" i="10"/>
  <c r="V25" i="10"/>
  <c r="X25" i="10"/>
  <c r="X101" i="10"/>
  <c r="X84" i="10"/>
  <c r="B118" i="10"/>
  <c r="X88" i="10"/>
  <c r="X95" i="10"/>
  <c r="X111" i="10"/>
  <c r="B98" i="10"/>
  <c r="X98" i="10" s="1"/>
  <c r="X112" i="10"/>
  <c r="B106" i="10"/>
  <c r="X106" i="10" s="1"/>
  <c r="B81" i="10"/>
  <c r="X81" i="10" s="1"/>
  <c r="B92" i="10"/>
  <c r="B102" i="10"/>
  <c r="X102" i="10" s="1"/>
  <c r="B86" i="10"/>
  <c r="B104" i="10"/>
  <c r="B82" i="10"/>
  <c r="B116" i="10"/>
  <c r="X116" i="10" s="1"/>
  <c r="D15" i="10" l="1"/>
  <c r="F15" i="10"/>
  <c r="AF15" i="10"/>
  <c r="AB15" i="10"/>
  <c r="AD75" i="10"/>
  <c r="Z15" i="10"/>
  <c r="Z75" i="10"/>
  <c r="AD15" i="10"/>
  <c r="AF75" i="10"/>
  <c r="Z76" i="10"/>
  <c r="AB76" i="10"/>
  <c r="AD76" i="10"/>
  <c r="AF76" i="10"/>
  <c r="AB75" i="10"/>
  <c r="B74" i="10"/>
  <c r="F74" i="10" s="1"/>
  <c r="B14" i="10"/>
  <c r="J14" i="10" s="1"/>
  <c r="B20" i="10"/>
  <c r="B19" i="10"/>
  <c r="B16" i="10"/>
  <c r="J16" i="10" s="1"/>
  <c r="B18" i="10"/>
  <c r="J18" i="10" s="1"/>
  <c r="B79" i="10"/>
  <c r="X79" i="10" s="1"/>
  <c r="B80" i="10"/>
  <c r="D80" i="10" s="1"/>
  <c r="B77" i="10"/>
  <c r="X77" i="10" s="1"/>
  <c r="B78" i="10"/>
  <c r="D78" i="10" s="1"/>
  <c r="D104" i="10"/>
  <c r="H104" i="10"/>
  <c r="L104" i="10"/>
  <c r="J104" i="10"/>
  <c r="N104" i="10"/>
  <c r="P104" i="10"/>
  <c r="R104" i="10"/>
  <c r="T104" i="10"/>
  <c r="V104" i="10"/>
  <c r="H92" i="10"/>
  <c r="D92" i="10"/>
  <c r="L92" i="10"/>
  <c r="J92" i="10"/>
  <c r="N92" i="10"/>
  <c r="P92" i="10"/>
  <c r="R92" i="10"/>
  <c r="T92" i="10"/>
  <c r="V92" i="10"/>
  <c r="H118" i="10"/>
  <c r="D118" i="10"/>
  <c r="J118" i="10"/>
  <c r="L118" i="10"/>
  <c r="N118" i="10"/>
  <c r="P118" i="10"/>
  <c r="R118" i="10"/>
  <c r="T118" i="10"/>
  <c r="V118" i="10"/>
  <c r="D82" i="10"/>
  <c r="H82" i="10"/>
  <c r="J82" i="10"/>
  <c r="L82" i="10"/>
  <c r="N82" i="10"/>
  <c r="P82" i="10"/>
  <c r="R82" i="10"/>
  <c r="T82" i="10"/>
  <c r="V82" i="10"/>
  <c r="D74" i="10"/>
  <c r="H74" i="10"/>
  <c r="D75" i="10"/>
  <c r="H75" i="10"/>
  <c r="L75" i="10"/>
  <c r="J75" i="10"/>
  <c r="N75" i="10"/>
  <c r="P75" i="10"/>
  <c r="R75" i="10"/>
  <c r="T75" i="10"/>
  <c r="V75" i="10"/>
  <c r="H98" i="10"/>
  <c r="D98" i="10"/>
  <c r="J98" i="10"/>
  <c r="L98" i="10"/>
  <c r="N98" i="10"/>
  <c r="P98" i="10"/>
  <c r="R98" i="10"/>
  <c r="T98" i="10"/>
  <c r="V98" i="10"/>
  <c r="X104" i="10"/>
  <c r="X118" i="10"/>
  <c r="D114" i="10"/>
  <c r="H114" i="10"/>
  <c r="J114" i="10"/>
  <c r="L114" i="10"/>
  <c r="N114" i="10"/>
  <c r="P114" i="10"/>
  <c r="R114" i="10"/>
  <c r="T114" i="10"/>
  <c r="V114" i="10"/>
  <c r="D94" i="10"/>
  <c r="H94" i="10"/>
  <c r="L94" i="10"/>
  <c r="J94" i="10"/>
  <c r="N94" i="10"/>
  <c r="P94" i="10"/>
  <c r="R94" i="10"/>
  <c r="T94" i="10"/>
  <c r="V94" i="10"/>
  <c r="H100" i="10"/>
  <c r="D100" i="10"/>
  <c r="J100" i="10"/>
  <c r="L100" i="10"/>
  <c r="N100" i="10"/>
  <c r="P100" i="10"/>
  <c r="R100" i="10"/>
  <c r="T100" i="10"/>
  <c r="V100" i="10"/>
  <c r="H24" i="10"/>
  <c r="L24" i="10"/>
  <c r="J24" i="10"/>
  <c r="N24" i="10"/>
  <c r="P24" i="10"/>
  <c r="R24" i="10"/>
  <c r="T24" i="10"/>
  <c r="V24" i="10"/>
  <c r="X92" i="10"/>
  <c r="H15" i="10"/>
  <c r="L15" i="10"/>
  <c r="N15" i="10"/>
  <c r="P15" i="10"/>
  <c r="R15" i="10"/>
  <c r="T15" i="10"/>
  <c r="V15" i="10"/>
  <c r="D76" i="10"/>
  <c r="H76" i="10"/>
  <c r="L76" i="10"/>
  <c r="J76" i="10"/>
  <c r="N76" i="10"/>
  <c r="P76" i="10"/>
  <c r="R76" i="10"/>
  <c r="T76" i="10"/>
  <c r="V76" i="10"/>
  <c r="D86" i="10"/>
  <c r="H86" i="10"/>
  <c r="L86" i="10"/>
  <c r="J86" i="10"/>
  <c r="N86" i="10"/>
  <c r="P86" i="10"/>
  <c r="R86" i="10"/>
  <c r="T86" i="10"/>
  <c r="V86" i="10"/>
  <c r="D81" i="10"/>
  <c r="H81" i="10"/>
  <c r="L81" i="10"/>
  <c r="J81" i="10"/>
  <c r="N81" i="10"/>
  <c r="P81" i="10"/>
  <c r="R81" i="10"/>
  <c r="T81" i="10"/>
  <c r="V81" i="10"/>
  <c r="H99" i="10"/>
  <c r="D99" i="10"/>
  <c r="J99" i="10"/>
  <c r="L99" i="10"/>
  <c r="N99" i="10"/>
  <c r="P99" i="10"/>
  <c r="R99" i="10"/>
  <c r="T99" i="10"/>
  <c r="V99" i="10"/>
  <c r="H119" i="10"/>
  <c r="D119" i="10"/>
  <c r="L119" i="10"/>
  <c r="J119" i="10"/>
  <c r="N119" i="10"/>
  <c r="P119" i="10"/>
  <c r="R119" i="10"/>
  <c r="T119" i="10"/>
  <c r="V119" i="10"/>
  <c r="X15" i="10"/>
  <c r="D113" i="10"/>
  <c r="H113" i="10"/>
  <c r="L113" i="10"/>
  <c r="J113" i="10"/>
  <c r="N113" i="10"/>
  <c r="P113" i="10"/>
  <c r="R113" i="10"/>
  <c r="T113" i="10"/>
  <c r="V113" i="10"/>
  <c r="H90" i="10"/>
  <c r="D90" i="10"/>
  <c r="J90" i="10"/>
  <c r="L90" i="10"/>
  <c r="N90" i="10"/>
  <c r="P90" i="10"/>
  <c r="R90" i="10"/>
  <c r="T90" i="10"/>
  <c r="V90" i="10"/>
  <c r="H93" i="10"/>
  <c r="D93" i="10"/>
  <c r="J93" i="10"/>
  <c r="L93" i="10"/>
  <c r="N93" i="10"/>
  <c r="P93" i="10"/>
  <c r="R93" i="10"/>
  <c r="T93" i="10"/>
  <c r="V93" i="10"/>
  <c r="H22" i="10"/>
  <c r="J22" i="10"/>
  <c r="L22" i="10"/>
  <c r="N22" i="10"/>
  <c r="P22" i="10"/>
  <c r="R22" i="10"/>
  <c r="T22" i="10"/>
  <c r="V22" i="10"/>
  <c r="X114" i="10"/>
  <c r="X86" i="10"/>
  <c r="D106" i="10"/>
  <c r="H106" i="10"/>
  <c r="J106" i="10"/>
  <c r="L106" i="10"/>
  <c r="N106" i="10"/>
  <c r="P106" i="10"/>
  <c r="R106" i="10"/>
  <c r="T106" i="10"/>
  <c r="V106" i="10"/>
  <c r="D91" i="10"/>
  <c r="H91" i="10"/>
  <c r="L91" i="10"/>
  <c r="J91" i="10"/>
  <c r="N91" i="10"/>
  <c r="P91" i="10"/>
  <c r="R91" i="10"/>
  <c r="T91" i="10"/>
  <c r="V91" i="10"/>
  <c r="D120" i="10"/>
  <c r="H120" i="10"/>
  <c r="L120" i="10"/>
  <c r="J120" i="10"/>
  <c r="N120" i="10"/>
  <c r="P120" i="10"/>
  <c r="R120" i="10"/>
  <c r="T120" i="10"/>
  <c r="V120" i="10"/>
  <c r="H87" i="10"/>
  <c r="D87" i="10"/>
  <c r="J87" i="10"/>
  <c r="L87" i="10"/>
  <c r="N87" i="10"/>
  <c r="P87" i="10"/>
  <c r="R87" i="10"/>
  <c r="T87" i="10"/>
  <c r="V87" i="10"/>
  <c r="D96" i="10"/>
  <c r="H96" i="10"/>
  <c r="L96" i="10"/>
  <c r="J96" i="10"/>
  <c r="N96" i="10"/>
  <c r="P96" i="10"/>
  <c r="R96" i="10"/>
  <c r="T96" i="10"/>
  <c r="V96" i="10"/>
  <c r="X76" i="10"/>
  <c r="H14" i="10"/>
  <c r="G9" i="10" s="1"/>
  <c r="D14" i="10"/>
  <c r="L14" i="10"/>
  <c r="X99" i="10"/>
  <c r="X87" i="10"/>
  <c r="H102" i="10"/>
  <c r="D102" i="10"/>
  <c r="J102" i="10"/>
  <c r="L102" i="10"/>
  <c r="N102" i="10"/>
  <c r="P102" i="10"/>
  <c r="R102" i="10"/>
  <c r="T102" i="10"/>
  <c r="V102" i="10"/>
  <c r="H116" i="10"/>
  <c r="D116" i="10"/>
  <c r="J116" i="10"/>
  <c r="L116" i="10"/>
  <c r="N116" i="10"/>
  <c r="P116" i="10"/>
  <c r="R116" i="10"/>
  <c r="T116" i="10"/>
  <c r="V116" i="10"/>
  <c r="H23" i="10"/>
  <c r="J23" i="10"/>
  <c r="L23" i="10"/>
  <c r="N23" i="10"/>
  <c r="P23" i="10"/>
  <c r="R23" i="10"/>
  <c r="T23" i="10"/>
  <c r="V23" i="10"/>
  <c r="D77" i="10"/>
  <c r="H77" i="10"/>
  <c r="L77" i="10"/>
  <c r="X91" i="10"/>
  <c r="H21" i="10"/>
  <c r="J21" i="10"/>
  <c r="L21" i="10"/>
  <c r="N21" i="10"/>
  <c r="P21" i="10"/>
  <c r="R21" i="10"/>
  <c r="T21" i="10"/>
  <c r="V21" i="10"/>
  <c r="D83" i="10"/>
  <c r="H83" i="10"/>
  <c r="J83" i="10"/>
  <c r="L83" i="10"/>
  <c r="N83" i="10"/>
  <c r="P83" i="10"/>
  <c r="R83" i="10"/>
  <c r="T83" i="10"/>
  <c r="V83" i="10"/>
  <c r="H108" i="10"/>
  <c r="D108" i="10"/>
  <c r="L108" i="10"/>
  <c r="J108" i="10"/>
  <c r="N108" i="10"/>
  <c r="P108" i="10"/>
  <c r="R108" i="10"/>
  <c r="T108" i="10"/>
  <c r="V108" i="10"/>
  <c r="H103" i="10"/>
  <c r="D103" i="10"/>
  <c r="J103" i="10"/>
  <c r="L103" i="10"/>
  <c r="N103" i="10"/>
  <c r="P103" i="10"/>
  <c r="R103" i="10"/>
  <c r="T103" i="10"/>
  <c r="V103" i="10"/>
  <c r="X96" i="10"/>
  <c r="D79" i="10"/>
  <c r="H79" i="10"/>
  <c r="X82" i="10"/>
  <c r="X120" i="10"/>
  <c r="X108" i="10"/>
  <c r="X75" i="10"/>
  <c r="F19" i="10" l="1"/>
  <c r="J19" i="10"/>
  <c r="F20" i="10"/>
  <c r="J20" i="10"/>
  <c r="D18" i="10"/>
  <c r="F18" i="10"/>
  <c r="X14" i="10"/>
  <c r="F14" i="10"/>
  <c r="D16" i="10"/>
  <c r="F16" i="10"/>
  <c r="X19" i="10"/>
  <c r="D19" i="10"/>
  <c r="X20" i="10"/>
  <c r="D20" i="10"/>
  <c r="I16" i="11"/>
  <c r="G11" i="10"/>
  <c r="L19" i="10"/>
  <c r="L16" i="10"/>
  <c r="L74" i="10"/>
  <c r="L79" i="10"/>
  <c r="L20" i="10"/>
  <c r="AF78" i="10"/>
  <c r="L78" i="10"/>
  <c r="V18" i="10"/>
  <c r="L18" i="10"/>
  <c r="Z80" i="10"/>
  <c r="L80" i="10"/>
  <c r="J79" i="10"/>
  <c r="V19" i="10"/>
  <c r="V16" i="10"/>
  <c r="X74" i="10"/>
  <c r="V74" i="10"/>
  <c r="V79" i="10"/>
  <c r="X78" i="10"/>
  <c r="Z14" i="10"/>
  <c r="X16" i="10"/>
  <c r="AF74" i="10"/>
  <c r="X18" i="10"/>
  <c r="V20" i="10"/>
  <c r="Z78" i="10"/>
  <c r="AD78" i="10"/>
  <c r="AF79" i="10"/>
  <c r="AB19" i="10"/>
  <c r="AB78" i="10"/>
  <c r="AF20" i="10"/>
  <c r="AD18" i="10"/>
  <c r="Z16" i="10"/>
  <c r="AF18" i="10"/>
  <c r="AF19" i="10"/>
  <c r="Z20" i="10"/>
  <c r="AF80" i="10"/>
  <c r="AF14" i="10"/>
  <c r="AD16" i="10"/>
  <c r="AD80" i="10"/>
  <c r="V14" i="10"/>
  <c r="AD74" i="10"/>
  <c r="AB74" i="10"/>
  <c r="AB18" i="10"/>
  <c r="AB16" i="10"/>
  <c r="AB79" i="10"/>
  <c r="AB77" i="10"/>
  <c r="AD79" i="10"/>
  <c r="AD19" i="10"/>
  <c r="Z19" i="10"/>
  <c r="AD20" i="10"/>
  <c r="V77" i="10"/>
  <c r="AB14" i="10"/>
  <c r="AB80" i="10"/>
  <c r="Z74" i="10"/>
  <c r="AD14" i="10"/>
  <c r="X80" i="10"/>
  <c r="Z18" i="10"/>
  <c r="AB20" i="10"/>
  <c r="AF16" i="10"/>
  <c r="AF77" i="10"/>
  <c r="AD77" i="10"/>
  <c r="Z77" i="10"/>
  <c r="Z79" i="10"/>
  <c r="F78" i="10"/>
  <c r="V78" i="10"/>
  <c r="F80" i="10"/>
  <c r="V80" i="10"/>
  <c r="T19" i="10"/>
  <c r="T79" i="10"/>
  <c r="H16" i="10"/>
  <c r="H18" i="10"/>
  <c r="N79" i="10"/>
  <c r="H20" i="10"/>
  <c r="P16" i="10"/>
  <c r="H19" i="10"/>
  <c r="J74" i="10"/>
  <c r="R20" i="10"/>
  <c r="P14" i="10"/>
  <c r="R16" i="10"/>
  <c r="N14" i="10"/>
  <c r="T14" i="10"/>
  <c r="N16" i="10"/>
  <c r="R14" i="10"/>
  <c r="T16" i="10"/>
  <c r="N74" i="10"/>
  <c r="T74" i="10"/>
  <c r="P20" i="10"/>
  <c r="N77" i="10"/>
  <c r="N20" i="10"/>
  <c r="R74" i="10"/>
  <c r="T20" i="10"/>
  <c r="P74" i="10"/>
  <c r="P79" i="10"/>
  <c r="P19" i="10"/>
  <c r="N19" i="10"/>
  <c r="R79" i="10"/>
  <c r="R19" i="10"/>
  <c r="T77" i="10"/>
  <c r="R77" i="10"/>
  <c r="J77" i="10"/>
  <c r="P77" i="10"/>
  <c r="F77" i="10"/>
  <c r="F79" i="10"/>
  <c r="N78" i="10"/>
  <c r="P78" i="10"/>
  <c r="J78" i="10"/>
  <c r="R78" i="10"/>
  <c r="T78" i="10"/>
  <c r="J80" i="10"/>
  <c r="T80" i="10"/>
  <c r="N80" i="10"/>
  <c r="P80" i="10"/>
  <c r="R80" i="10"/>
  <c r="R18" i="10"/>
  <c r="T18" i="10"/>
  <c r="N18" i="10"/>
  <c r="P18" i="10"/>
  <c r="C10" i="10"/>
  <c r="J14" i="11" s="1"/>
  <c r="C9" i="10"/>
  <c r="I14" i="11" s="1"/>
  <c r="K9" i="10" l="1"/>
  <c r="K10" i="10"/>
  <c r="AE9" i="10"/>
  <c r="AE10" i="10"/>
  <c r="AC10" i="10"/>
  <c r="AC9" i="10"/>
  <c r="AA9" i="10"/>
  <c r="AA10" i="10"/>
  <c r="W9" i="10"/>
  <c r="Y10" i="10"/>
  <c r="Y9" i="10"/>
  <c r="U9" i="10"/>
  <c r="W10" i="10"/>
  <c r="U10" i="10"/>
  <c r="S10" i="10"/>
  <c r="S9" i="10"/>
  <c r="Q10" i="10"/>
  <c r="Q9" i="10"/>
  <c r="O10" i="10"/>
  <c r="O9" i="10"/>
  <c r="M9" i="10"/>
  <c r="M10" i="10"/>
  <c r="E10" i="10"/>
  <c r="I9" i="10"/>
  <c r="I17" i="11" s="1"/>
  <c r="I10" i="10"/>
  <c r="J17" i="11" s="1"/>
  <c r="E9" i="10"/>
  <c r="C11" i="10"/>
  <c r="K11" i="10" l="1"/>
  <c r="W11" i="10"/>
  <c r="AE11" i="10"/>
  <c r="AC11" i="10"/>
  <c r="Y11" i="10"/>
  <c r="AA11" i="10"/>
  <c r="U11" i="10"/>
  <c r="O11" i="10"/>
  <c r="Q11" i="10"/>
  <c r="S11" i="10"/>
  <c r="M11" i="10"/>
  <c r="I11" i="10"/>
  <c r="E11" i="10"/>
  <c r="H16" i="11" l="1"/>
  <c r="K16" i="11" s="1"/>
  <c r="L16" i="11" s="1"/>
  <c r="K15" i="11"/>
  <c r="H14" i="11"/>
  <c r="K14" i="11" s="1"/>
  <c r="L14" i="11" s="1"/>
  <c r="H17" i="11"/>
  <c r="K17" i="11" s="1"/>
  <c r="Q15" i="11" l="1"/>
  <c r="Q17" i="11"/>
  <c r="Q16" i="11"/>
  <c r="Q14" i="11"/>
  <c r="L15" i="11" l="1"/>
  <c r="L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11" authorId="0" shapeId="0" xr:uid="{00000000-0006-0000-0300-000001000000}">
      <text>
        <r>
          <rPr>
            <sz val="10"/>
            <color rgb="FF000000"/>
            <rFont val="Arial"/>
            <family val="2"/>
          </rPr>
          <t>======
ID#AAAAKOgwrE8
Gustavo    (2020-09-08 21:13:41)
Experiencia específica</t>
        </r>
      </text>
    </comment>
    <comment ref="T33" authorId="0" shapeId="0" xr:uid="{00000000-0006-0000-0300-000002000000}">
      <text>
        <r>
          <rPr>
            <sz val="10"/>
            <color rgb="FF000000"/>
            <rFont val="Arial"/>
            <family val="2"/>
          </rPr>
          <t>======
ID#AAAAKOgwrFs
Gustavo    (2020-09-08 21:13:41)
Experiencia específica</t>
        </r>
      </text>
    </comment>
    <comment ref="T143" authorId="0" shapeId="0" xr:uid="{00000000-0006-0000-0300-000003000000}">
      <text>
        <r>
          <rPr>
            <sz val="10"/>
            <color rgb="FF000000"/>
            <rFont val="Arial"/>
            <family val="2"/>
          </rPr>
          <t>======
ID#AAAAKOgwrF8
Gustavo    (2020-09-08 21:13:41)
Experiencia específica</t>
        </r>
      </text>
    </comment>
    <comment ref="T165" authorId="0" shapeId="0" xr:uid="{00000000-0006-0000-0300-000004000000}">
      <text>
        <r>
          <rPr>
            <sz val="10"/>
            <color rgb="FF000000"/>
            <rFont val="Arial"/>
            <family val="2"/>
          </rPr>
          <t>======
ID#AAAAKOgwrFw
Gustavo    (2020-09-08 21:13:41)
Experiencia específica</t>
        </r>
      </text>
    </comment>
    <comment ref="T187" authorId="0" shapeId="0" xr:uid="{00000000-0006-0000-0300-000005000000}">
      <text>
        <r>
          <rPr>
            <sz val="10"/>
            <color rgb="FF000000"/>
            <rFont val="Arial"/>
            <family val="2"/>
          </rPr>
          <t>======
ID#AAAAKOgwrGA
Gustavo    (2020-09-08 21:13:41)
Experiencia específica</t>
        </r>
      </text>
    </comment>
    <comment ref="T209" authorId="0" shapeId="0" xr:uid="{00000000-0006-0000-0300-000006000000}">
      <text>
        <r>
          <rPr>
            <sz val="10"/>
            <color rgb="FF000000"/>
            <rFont val="Arial"/>
            <family val="2"/>
          </rPr>
          <t>======
ID#AAAAKOgwrGM
Gustavo    (2020-09-08 21:13:41)
Experiencia específica</t>
        </r>
      </text>
    </comment>
    <comment ref="T231" authorId="0" shapeId="0" xr:uid="{00000000-0006-0000-0300-000007000000}">
      <text>
        <r>
          <rPr>
            <sz val="10"/>
            <color rgb="FF000000"/>
            <rFont val="Arial"/>
            <family val="2"/>
          </rPr>
          <t>======
ID#AAAAKOgwrFM
Gustavo    (2020-09-08 21:13:41)
Experiencia específica</t>
        </r>
      </text>
    </comment>
    <comment ref="T253" authorId="0" shapeId="0" xr:uid="{00000000-0006-0000-0300-000008000000}">
      <text>
        <r>
          <rPr>
            <sz val="10"/>
            <color rgb="FF000000"/>
            <rFont val="Arial"/>
            <family val="2"/>
          </rPr>
          <t>======
ID#AAAAKOgwrGU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j2EgJmJQlOtRw0znVoc4RmgcboN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33" authorId="0" shapeId="0" xr:uid="{00000000-0006-0000-0400-000001000000}">
      <text>
        <r>
          <rPr>
            <sz val="10"/>
            <color rgb="FF000000"/>
            <rFont val="Arial"/>
            <family val="2"/>
          </rPr>
          <t>======
ID#AAAAKOgwrGI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hMpj34GPq5ZesvYdyNYoTMZHAl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1000000}">
      <text>
        <r>
          <rPr>
            <sz val="10"/>
            <color rgb="FF000000"/>
            <rFont val="Arial"/>
            <family val="2"/>
          </rPr>
          <t>======
ID#AAAAKOgwrFQ
Gustavo    (2020-09-08 21:13:41)
IR = Z1</t>
        </r>
      </text>
    </comment>
    <comment ref="A5" authorId="0" shapeId="0" xr:uid="{00000000-0006-0000-0B00-000002000000}">
      <text>
        <r>
          <rPr>
            <sz val="10"/>
            <color rgb="FF000000"/>
            <rFont val="Arial"/>
            <family val="2"/>
          </rPr>
          <t>======
ID#AAAAKOgwrFg
Gustavo    (2020-09-08 21:13:41)
IRES = Z2</t>
        </r>
      </text>
    </comment>
  </commentList>
  <extLst>
    <ext xmlns:r="http://schemas.openxmlformats.org/officeDocument/2006/relationships" uri="GoogleSheetsCustomDataVersion1">
      <go:sheetsCustomData xmlns:go="http://customooxmlschemas.google.com/" r:id="rId1" roundtripDataSignature="AMtx7mh9TC5dE6s1IEox4agI7ZrwIXTPIw=="/>
    </ext>
  </extLst>
</comments>
</file>

<file path=xl/sharedStrings.xml><?xml version="1.0" encoding="utf-8"?>
<sst xmlns="http://schemas.openxmlformats.org/spreadsheetml/2006/main" count="1568" uniqueCount="377">
  <si>
    <t>UNIVERSIDAD DE ANTIOQUIA</t>
  </si>
  <si>
    <t>OBJETO:</t>
  </si>
  <si>
    <t>LISTADO DE OFERENTES</t>
  </si>
  <si>
    <t>NRO</t>
  </si>
  <si>
    <t>OFERENTE</t>
  </si>
  <si>
    <r>
      <rPr>
        <b/>
        <sz val="10"/>
        <rFont val="Arial"/>
        <family val="2"/>
      </rPr>
      <t>OBSERVACIÓN:</t>
    </r>
    <r>
      <rPr>
        <sz val="10"/>
        <rFont val="Arial"/>
        <family val="2"/>
      </rPr>
      <t xml:space="preserve">
</t>
    </r>
  </si>
  <si>
    <t>APERTURA DE SOBRES</t>
  </si>
  <si>
    <t>N°</t>
  </si>
  <si>
    <t>PROPONENTES</t>
  </si>
  <si>
    <t>OBSERVACIONES</t>
  </si>
  <si>
    <t>EVALUACIÓN DE REQUISITOS JURÍDICOS</t>
  </si>
  <si>
    <t>NIT O CÉDULA</t>
  </si>
  <si>
    <t>REQUISITOS JURÍDICOS DE PARTICIPACIÓN  (personas naturales y jurídicas) numeral 5.1</t>
  </si>
  <si>
    <t>Numeral</t>
  </si>
  <si>
    <t>5.1.1 Requisitos personas naturales</t>
  </si>
  <si>
    <t>No estar reportado al Boletín de Responsables Fiscales de la Contraloría General de la República (Art. 60 Ley 610 de 2000; Circular 005 del 25 de febrero de 2008).</t>
  </si>
  <si>
    <t>Estar inscrita en el Registro Único de Tributario.</t>
  </si>
  <si>
    <t>Póliza de seriedad de la oferta a favor de entidades Estatales y a nombre de la Universidad de Antioquia.</t>
  </si>
  <si>
    <t>Aseguradora:</t>
  </si>
  <si>
    <t>Número:</t>
  </si>
  <si>
    <t>Valor :</t>
  </si>
  <si>
    <t>Vigencia:</t>
  </si>
  <si>
    <t>CUMPLE /NO CUMPLE</t>
  </si>
  <si>
    <t>5.1.2. Requisitos personas jurídicas de forma individual</t>
  </si>
  <si>
    <t>CUMPLE/NO CUMPLE</t>
  </si>
  <si>
    <t>EVALUACIÓN DE EXPERIENCIA GENERAL</t>
  </si>
  <si>
    <t>SALARIO MÍNIMO</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</si>
  <si>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</si>
  <si>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</si>
  <si>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</si>
  <si>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</si>
  <si>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</si>
  <si>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</si>
  <si>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</si>
  <si>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</si>
  <si>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</si>
  <si>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</si>
  <si>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</si>
  <si>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</si>
  <si>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</si>
  <si>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</si>
  <si>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</si>
  <si>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</si>
  <si>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</si>
  <si>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</si>
  <si>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</si>
  <si>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</si>
  <si>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</si>
  <si>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</si>
  <si>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VALIDACIÓN DE CODIGOS SEGÚN TABLA  3 (CODIGOS UNSPSC) DE LOS TÉRMINOS DE REFERENCIA</t>
  </si>
  <si>
    <t>VALORACIÓN</t>
  </si>
  <si>
    <t>T</t>
  </si>
  <si>
    <t>TOTAL EXPERIENCIA ESPECÍFICA EN SMMLV</t>
  </si>
  <si>
    <t>INDICE SUMATORIA CONTRATOS/PRESUPUESTO OFICIAL</t>
  </si>
  <si>
    <t xml:space="preserve">EXPERIENCIA GENERAL </t>
  </si>
  <si>
    <t>VALIDACIÓN DE CODIGOS SEGÚN TABLA  4 (CODIGOS UNSPSC)</t>
  </si>
  <si>
    <t>EVALUACIÓN DE EXPERIENCIA ESPECIFICA</t>
  </si>
  <si>
    <t>EVALUACIÓN EXPERIENCIA - INDICADORES FINANCIEROS</t>
  </si>
  <si>
    <t>PROPONENTE</t>
  </si>
  <si>
    <t>INDICADOR 1</t>
  </si>
  <si>
    <t>INDICADOR 2</t>
  </si>
  <si>
    <t>ÍNDICE DE ENDEUDAMIENTO</t>
  </si>
  <si>
    <t>IE = PT/AT &lt;=
Siendo PT = pasivo total 
AT = activo total</t>
  </si>
  <si>
    <t>CAPITAL DE TRABAJO</t>
  </si>
  <si>
    <t>CT = AC-PC ≥ PO
Siendo PO = Presupuesto Oficial</t>
  </si>
  <si>
    <t>PASIVO TOTAL</t>
  </si>
  <si>
    <t>ACTIVO TOTAL</t>
  </si>
  <si>
    <t>TOTAL</t>
  </si>
  <si>
    <t>ESTADO</t>
  </si>
  <si>
    <t>ACTIVO CORRIENTE</t>
  </si>
  <si>
    <t>PASIVO CORRIENTE</t>
  </si>
  <si>
    <t>TABLA RESUMEN</t>
  </si>
  <si>
    <t>PRESUPUESTO OFICIAL
UNIVERSIDAD DE ANTIOQUIA</t>
  </si>
  <si>
    <t>LOGO DEL OFERENTE</t>
  </si>
  <si>
    <t>VERIFICACIÓN DE ITEMS</t>
  </si>
  <si>
    <t>VERIFICACIÓN DE DESCRIPCIÓN</t>
  </si>
  <si>
    <t>VERIFICACIÓN DE UNIDADES</t>
  </si>
  <si>
    <t>VERIFICACIÓN DE CANTIDADES</t>
  </si>
  <si>
    <t>VERIFICACIÓN DE PRECIOS UNITARIOS</t>
  </si>
  <si>
    <t>VERIFICACIÓN DE VALORES TOTALES</t>
  </si>
  <si>
    <t>PONDERACIÓN DE HABILITACIÓN</t>
  </si>
  <si>
    <t>VERIFICACIÓN DE REDONDEO</t>
  </si>
  <si>
    <t>DIFERENCIA</t>
  </si>
  <si>
    <t>CIUDAD UNIVERSITARIA</t>
  </si>
  <si>
    <t xml:space="preserve">OBJETO: </t>
  </si>
  <si>
    <t>ITEMS</t>
  </si>
  <si>
    <t>DESCRIPCIÓN</t>
  </si>
  <si>
    <t>UNIDAD</t>
  </si>
  <si>
    <t xml:space="preserve">CANTIDAD </t>
  </si>
  <si>
    <t xml:space="preserve">PRECIO UNITARIO </t>
  </si>
  <si>
    <t>PRECIO TOTAL</t>
  </si>
  <si>
    <t>TOTAL DIFERENCIA</t>
  </si>
  <si>
    <t>IVA 19%</t>
  </si>
  <si>
    <t>% DIFERENCIA</t>
  </si>
  <si>
    <t>AU</t>
  </si>
  <si>
    <t>DIRECCIÓN COSTO DIRECTO</t>
  </si>
  <si>
    <t>DIRECCION INICIAL</t>
  </si>
  <si>
    <t>DIFERENCIA DIRECCIÓN</t>
  </si>
  <si>
    <t>VERIFICACIÓN DE PRESUPUESTO</t>
  </si>
  <si>
    <t>COSTOS DIRECTOS TOTALES</t>
  </si>
  <si>
    <t>DIRECCIÒN AU</t>
  </si>
  <si>
    <t>DIFERENCIA DIRECCIÒN</t>
  </si>
  <si>
    <t>AU TOTALES</t>
  </si>
  <si>
    <t>EVALUACIÓN DE REQUISITOS COMERCIALES</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</si>
  <si>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</si>
  <si>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</si>
  <si>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 del cierre de la invitación, prorrogable en un plazo igual, en caso que no se pueda adjudicar en dicho término</t>
  </si>
  <si>
    <t>ESTATUS EXPERIENCIA GENERAL</t>
  </si>
  <si>
    <t>ESTATUS EXPERIENCIAESPECIFICA</t>
  </si>
  <si>
    <t>ESTATUS CAPACIDAD FINANCIERA</t>
  </si>
  <si>
    <t>ESTATUS REQUISITOS COMERCIALES</t>
  </si>
  <si>
    <t>ESTATUS VERIFICACIÓN PRESUPUESTO</t>
  </si>
  <si>
    <t>REQUISITOS JURÍDICOS</t>
  </si>
  <si>
    <t>ESTATUS GENERAL</t>
  </si>
  <si>
    <t>CONCLUSIONES</t>
  </si>
  <si>
    <t>CALCULO DE Pt2</t>
  </si>
  <si>
    <t>Número total de ítems</t>
  </si>
  <si>
    <t>ASIGNACIÓN DE PUNTAJE PARA Pt2:</t>
  </si>
  <si>
    <t>Método de evaluación</t>
  </si>
  <si>
    <t>IR</t>
  </si>
  <si>
    <t>(IR) Ítems representativos</t>
  </si>
  <si>
    <t>(IRES) Ítems restantes</t>
  </si>
  <si>
    <t>IRES</t>
  </si>
  <si>
    <t>Item</t>
  </si>
  <si>
    <t>Proponente</t>
  </si>
  <si>
    <t>Estado</t>
  </si>
  <si>
    <t>Pt2A</t>
  </si>
  <si>
    <t>Pt2B</t>
  </si>
  <si>
    <t>Pt2 TOTAL</t>
  </si>
  <si>
    <t>(IR) ITEMS REPRESENTATIVOS</t>
  </si>
  <si>
    <t>(IRES) ITEMS RESTANTES</t>
  </si>
  <si>
    <t>TRM día siguiente</t>
  </si>
  <si>
    <t>Asignar de acuerdo al proceso</t>
  </si>
  <si>
    <t>MÉTODO DE EVALUACIÓN DE ACUERDO A TRM</t>
  </si>
  <si>
    <t>Presupuesto Total</t>
  </si>
  <si>
    <t>Fecha</t>
  </si>
  <si>
    <t>Desviación estándar</t>
  </si>
  <si>
    <t># propuestas (n)</t>
  </si>
  <si>
    <t>Max Total Costo Directo</t>
  </si>
  <si>
    <t>Media aritmética</t>
  </si>
  <si>
    <t>AU Max</t>
  </si>
  <si>
    <t>MÁXIMO PUNTAJE A ASIGNAR PARA Pti</t>
  </si>
  <si>
    <t>*H=Habilitado  NH=No habilitado</t>
  </si>
  <si>
    <t>Nro</t>
  </si>
  <si>
    <t>NOMBRE OFERENTE</t>
  </si>
  <si>
    <t>ESTADO*</t>
  </si>
  <si>
    <t>TOTAL COSTOS DIRECTOS</t>
  </si>
  <si>
    <r>
      <t>PUNTAJE (Pt</t>
    </r>
    <r>
      <rPr>
        <b/>
        <vertAlign val="subscript"/>
        <sz val="12"/>
        <rFont val="Calibri"/>
        <family val="2"/>
      </rPr>
      <t>1</t>
    </r>
    <r>
      <rPr>
        <b/>
        <sz val="12"/>
        <rFont val="Calibri"/>
        <family val="2"/>
      </rPr>
      <t>)</t>
    </r>
  </si>
  <si>
    <r>
      <t>PUNTAJE (Pt</t>
    </r>
    <r>
      <rPr>
        <b/>
        <vertAlign val="subscript"/>
        <sz val="12"/>
        <rFont val="Calibri"/>
        <family val="2"/>
      </rPr>
      <t>2A</t>
    </r>
    <r>
      <rPr>
        <b/>
        <sz val="12"/>
        <rFont val="Calibri"/>
        <family val="2"/>
      </rPr>
      <t>)</t>
    </r>
  </si>
  <si>
    <r>
      <t>PUNTAJE (Pt</t>
    </r>
    <r>
      <rPr>
        <b/>
        <vertAlign val="subscript"/>
        <sz val="12"/>
        <rFont val="Calibri"/>
        <family val="2"/>
      </rPr>
      <t>2B</t>
    </r>
    <r>
      <rPr>
        <b/>
        <sz val="12"/>
        <rFont val="Calibri"/>
        <family val="2"/>
      </rPr>
      <t>)</t>
    </r>
  </si>
  <si>
    <t>PUNTAJE TOTAL</t>
  </si>
  <si>
    <t>ORDEN</t>
  </si>
  <si>
    <t>OBSERVACIONES CON RESPECTO A PROPUESTA ECONÓMICA</t>
  </si>
  <si>
    <t>Marca temporal</t>
  </si>
  <si>
    <t>Dirección de correo electrónico</t>
  </si>
  <si>
    <t>Razón Social o Nombre del proponente</t>
  </si>
  <si>
    <t>NIT o Cédula</t>
  </si>
  <si>
    <t>Nombre Representante Legal</t>
  </si>
  <si>
    <t>No. póliza seriedad de oferta</t>
  </si>
  <si>
    <t>Costo Directo de la propuesta</t>
  </si>
  <si>
    <t>Costo total de la propuesta</t>
  </si>
  <si>
    <t>No tener antecedentes judiciales en la Policía Nacional de Colombia.</t>
  </si>
  <si>
    <t>R/NR</t>
  </si>
  <si>
    <t>IN</t>
  </si>
  <si>
    <t xml:space="preserve">Tener capacidad jurídica para contratar. Por tanto, el Proponente debe: 
(i) Ser mayor de edad; 
(ii) No tener inhabilidades, incompatibilidades ni conflictos de interés para contratar, según la Constitución y la Ley; el Acuerdo Superior 395 de 2011 (Por el cual se regula el conflicto de intereses del servidor público en la Universidad de Antioquia), y el artículo 4° del Acuerdo Superior 419 de 2014. 
(iii) Tener como actividad comercial principal, o conexa, las actividades establecidas en el objeto de la presente INVITACIÓN; 
(iv) Haber sido registrada en el Registro Mercantil por lo menos TRES (3) años antes de la fecha de apertura de la INVITACIÓN; 
(v) Estar inscrita en la Cámara de Comercio de su domicilio. 
(vi) No tener ninguna de estas situaciones: Cesación de pagos o cualquier otra circunstancia que justificadamente permita a la U.de.A. presumir incapacidad o imposibilidad jurídica, económica o técnica para cumplir el objeto del contrato. 
</t>
  </si>
  <si>
    <t xml:space="preserve">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 
</t>
  </si>
  <si>
    <t xml:space="preserve">No tener antecedentes disciplinarios en la Procuraduría General de la Nación. </t>
  </si>
  <si>
    <t xml:space="preserve">No estar en mora en el Sistema Registro Nacional de Medidas Correctivas RNMC de la Policía Nacional de Colombia (artículo 183 de la Ley 1801 de 2016) </t>
  </si>
  <si>
    <t>Estar inscrita en el Registro Único Tributario.</t>
  </si>
  <si>
    <t xml:space="preserve">Estar inscrita, calificada y clasificada en el Registro Único de Proponentes –RUP- de la Cámara de Comercio de su domicilio, antes de la fecha de cierre o entrega de propuestas de esta INVITACIÓN, en mínimo dos de los códigos de la clasificación de la UNSPSC, establecidos en la Tabla 4, códigos 561017-561019-561015- y 561121, para la experiencia General y, los códigos de clasificación UNSPSC establecidos en la tabla 4, 561115 y 561116 para certificar la experiencia Específica. </t>
  </si>
  <si>
    <t>CUMPLE CON EL REQUERIMIENTO OBLIGATORIO DE ESTAR INSCRITA EN AL MENOS DOS DE LOS CÓDIGOS UNSPSC PARA LA EXPERIENCIA GENERAL</t>
  </si>
  <si>
    <t>SI</t>
  </si>
  <si>
    <t>NO CUMPLE</t>
  </si>
  <si>
    <t>R</t>
  </si>
  <si>
    <t>und</t>
  </si>
  <si>
    <t>NR</t>
  </si>
  <si>
    <t>Invitación Pública N° VA-003-2022</t>
  </si>
  <si>
    <t>Se recibieron 4 propuestas tecnico-económicas</t>
  </si>
  <si>
    <t>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t>
  </si>
  <si>
    <t>CIERRE:27/05/2022
HORA: 15:01</t>
  </si>
  <si>
    <r>
      <t>Resúmen: se recibieron 4</t>
    </r>
    <r>
      <rPr>
        <sz val="11"/>
        <color rgb="FFFF0000"/>
        <rFont val="Arial"/>
        <family val="2"/>
      </rPr>
      <t xml:space="preserve"> </t>
    </r>
    <r>
      <rPr>
        <sz val="11"/>
        <rFont val="Arial"/>
        <family val="2"/>
      </rPr>
      <t>propuestas.
EQUIPO TÉCNICO DE EVALUACIÓN
DIVISIÓN DE INFRAESTRUCTURA FÍSICA</t>
    </r>
  </si>
  <si>
    <t>26/05/2022
  6:43:15 p. m.</t>
  </si>
  <si>
    <t>27/05/2022 
 11:13:28 a. m.</t>
  </si>
  <si>
    <t>27/05/2022  
1:53:55 p. m.</t>
  </si>
  <si>
    <t>27/05/2022  
2:39:48 p. m.</t>
  </si>
  <si>
    <t>dirzona3@norlab.com.co</t>
  </si>
  <si>
    <t>felipe.perez@labbrands.com</t>
  </si>
  <si>
    <t>coord.ventasl1.avantika@gmail.com</t>
  </si>
  <si>
    <t>NORLAB S.A.S</t>
  </si>
  <si>
    <t>Omar Fernando Sierra Bello</t>
  </si>
  <si>
    <t>Sandra del Pilar Moreno Avila</t>
  </si>
  <si>
    <t>Ivan Alberto Antequera Castro</t>
  </si>
  <si>
    <t>NB-100208913</t>
  </si>
  <si>
    <t>33-44-101226359</t>
  </si>
  <si>
    <t>3347481-0</t>
  </si>
  <si>
    <t>LABBRANDS S.A.S</t>
  </si>
  <si>
    <t>AVANTIKA COLOMBIA S.A.S</t>
  </si>
  <si>
    <t>Haber cumplido con los aportes al Sistema de Seguridad Social Integral y Parafiscales , en los seis (6) meses anteriores a la presentación de la propuesta Comercial y encontrarse a paz y salvo con el sistema. Si tiene acuerdos de pago deberá certificarlo.</t>
  </si>
  <si>
    <t>No estar reportada al Boletín de Responsables Fiscales de la Contraloría General de la República (Art. 60 Ley 610 de 2000; Circular 005 del 25 de febrero de 2008).</t>
  </si>
  <si>
    <t>No estar en mora en el Sistema Registro Nacional de Medidas Correctivas RNMC de la Policía Nacional de Colombia (artículo 183 de la Ley 1801 de 2016)</t>
  </si>
  <si>
    <r>
      <t xml:space="preserve">Se aceptarán sólo aquellas propuestas que certifiquen experiencia GENERAL acreditada en hasta cinco (5) certificados expedidos por entidad contratante o actas de liquidación firmadas de contratos ejecutados y liquidados, que, dentro de actividad comercial, objeto o alcance, incluyan la venta, el suministro y la instalación de mobiliario. Los cinco (5) contratos deben estar clasificados en el RUP en algunos (mínimo dos) de los códigos 56 10 17-56 10 19-56 10 15-y 56 11 21 y, cuya sumatoria sea mayor a dos (2) veces el presupuesto oficial expresado en SMMLV.
</t>
    </r>
    <r>
      <rPr>
        <b/>
        <u/>
        <sz val="28"/>
        <rFont val="Arial"/>
        <family val="2"/>
      </rPr>
      <t>Σ</t>
    </r>
    <r>
      <rPr>
        <u/>
        <sz val="16"/>
        <rFont val="Arial"/>
        <family val="2"/>
      </rPr>
      <t>(Del valor total de hasta 5 contratos liquidados que certifiquen clasificación en los códigos requeridos en SMMLV)     &gt;2</t>
    </r>
    <r>
      <rPr>
        <sz val="16"/>
        <rFont val="Arial"/>
        <family val="2"/>
      </rPr>
      <t xml:space="preserve">
 Valor del presupuesto total oficial SMMLV  
</t>
    </r>
  </si>
  <si>
    <t>NO</t>
  </si>
  <si>
    <t>Se aceptarán solo aquellas propuestas que certifiquen experiencia ESPECIFICA acreditada en dos (2) certificados expedidos por entidad contratante o actas de liquidación firmadas de contratos ejecutados y liquidados, que, estén clasificados en el RUP en mínimo uno de los códigos de clasificación UNSPSC, 56 12 20- 41 12 33 y 42 19 20.</t>
  </si>
  <si>
    <t xml:space="preserve">CUMPLE CON EL REQUERIMIENTO OBLIGATORIO DE ESTAR CLASIFICADO EN EL CÓDIGOSDE LA CLASIFICAICÓN UNSPSC: </t>
  </si>
  <si>
    <t>ÁREA EQUIPOS</t>
  </si>
  <si>
    <t>STLB01</t>
  </si>
  <si>
    <t>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t>
  </si>
  <si>
    <t>TOTAL ÁREA EQUIPOS</t>
  </si>
  <si>
    <t>ÁREA DE ANALISIS DE INFORMACIÓN</t>
  </si>
  <si>
    <t>STLB02</t>
  </si>
  <si>
    <t xml:space="preserve">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t>
  </si>
  <si>
    <t>SV01</t>
  </si>
  <si>
    <r>
      <t>Suministro e instalación de Mesa Antivibratoria para balanza analítica especial para laboratorio con superficie de trabajo de laboratorio Certificado bajo norma</t>
    </r>
    <r>
      <rPr>
        <sz val="10"/>
        <rFont val="Swis721 LtCn BT"/>
        <family val="2"/>
      </rPr>
      <t xml:space="preserve">s DIN O UNE 13150, </t>
    </r>
    <r>
      <rPr>
        <sz val="10"/>
        <color indexed="8"/>
        <rFont val="Swis721 LtCn BT"/>
        <family val="2"/>
      </rPr>
      <t xml:space="preserve">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t>
    </r>
  </si>
  <si>
    <t>S01</t>
  </si>
  <si>
    <t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t>
  </si>
  <si>
    <t>TOTAL ÁREA DE ANALISIS DE INFORMACIÓN</t>
  </si>
  <si>
    <t>ÁREA DE MOLINOS</t>
  </si>
  <si>
    <t>STLB03</t>
  </si>
  <si>
    <t xml:space="preserve">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t>
  </si>
  <si>
    <t>TOTAL ÁREA DE MOLINOS</t>
  </si>
  <si>
    <t>ÁREA DE GABINETES</t>
  </si>
  <si>
    <t>A01</t>
  </si>
  <si>
    <t xml:space="preserve">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t>
  </si>
  <si>
    <t>A02</t>
  </si>
  <si>
    <t xml:space="preserve">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t>
  </si>
  <si>
    <t>A03</t>
  </si>
  <si>
    <r>
      <t>Suministro e instalación de Armario par</t>
    </r>
    <r>
      <rPr>
        <sz val="10"/>
        <rFont val="Swis721 LtCn BT"/>
        <family val="2"/>
      </rPr>
      <t>a tóxicos</t>
    </r>
    <r>
      <rPr>
        <sz val="10"/>
        <color indexed="8"/>
        <rFont val="Swis721 LtCn BT"/>
        <family val="2"/>
      </rPr>
      <t xml:space="preserve">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t>
    </r>
  </si>
  <si>
    <t>A04</t>
  </si>
  <si>
    <t xml:space="preserve">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t>
  </si>
  <si>
    <t>TOTAL ÁREA DE GABINETES</t>
  </si>
  <si>
    <t>ÁREA DE ESTUFAS</t>
  </si>
  <si>
    <t>STLB04</t>
  </si>
  <si>
    <t xml:space="preserve">Suministro e instalación de Mesa Mural especial para laboratorio con superficie de trabajo de laboratorio Certificado bajo normas DIN O UNE 13150, dimensiones:
3200 Longitud (Tol +/- 5mm)
1000 Profundidad (Tol +/- 5mm
900 Altura (Tol +/- 5mm)
La configuración estará determinada por la ubicación en plano.   
Superficie de trabajo en resina fenólica de alta densidad de mínimo 20 mm de espesor salpicadero en resina fenólica de 50 mm de espesor y 100mm de altura, La Estructura metálica será en C y estable, que garantice la resistencia y estabilidad del mueble durante su uso, con resistencia físico mecánica de 500 kg/m2 soldadura para carga pesada.  Fabricada en Tubo en acero de 70/25/3 mm pintura sinterizada epóxica o epoxi poliéster con acabado metálico.  La superficie permanecerá nivelada. Elementos niveladores. (Incluye todo lo necesario para su instalación y correcto funcionamiento).
Incluye:          
2 Muebles bajos de 790mm de alto x 450mm de ancho x 550 mm de profundidad, Materiales metálico o Aglomerado Prensado 3 capas, con 3 cajones superiores de 150mm y 1 cajón inferior de 200mm, totalmente extensibles, tiraderas en acero inoxidable, con ruedas altura 110mm con bloqueo, certificado bajo norma DIN O UNE 16121 (Incluye todo lo necesario para su instalación y correcto funcionamiento).
2 Muebles bajos de 790mm de alto x 900mm de ancho x 550 mm de profundidad, Materiales metálico o Aglomerado Prensado 3 capas, con 3 cajones superiores de 150mm y 1 cajón inferior de 200mm, totalmente extensibles, tiraderas en acero inoxidable, con ruedas altura 110mm con bloqueo, certificado bajo norma DIN O UNE 16121 (Incluye todo lo necesario para su instalación y correcto funcionamiento).
</t>
  </si>
  <si>
    <t>TOTAL ÁREA DE ESTUFAS</t>
  </si>
  <si>
    <t>ÁREA TRABAJO</t>
  </si>
  <si>
    <t>STLB05</t>
  </si>
  <si>
    <t xml:space="preserve">
Suministro e instalación de Mesa Central especial para laboratorio con superficie de trabajo de laboratorio Certificado bajo normas DIN O UNE 13150, dimensiones:
3600 Longitud (Tol +/- 5mm) + 730 fregadero = 4330mm de Longitud
1500 Profundidad (Tol +/- 5mm
900 Altura (Tol +/- 5mm) 
La configuración estará determinada por la Ubicación en plano.  
Superficie de trabajo en gres técnico de 20mm de espesor mínimo.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tapa tuberías (panel lateral). (Incluye todo lo necesario para su instalación y correcto funcionamiento).   
Estructura técnica de servicio central para mesa central de 3600mm, con 12 tomas dobles 125 vac 20 am (6 tomas dobles por lados), 6 puntos válvulas de agua, 6 drip cup (3 por lado). todos los servicios descritos instalados en la estructura de servicio. Incluye:       
1 Modulo Fregadero de 1500mm de ancho x 730mm de profundidad x 900mm de alto, superficie en gres técnico certificado bajo norma 13150, con pozuelo en gres técnico con dimensiones (máx. ancho 500mm*máx. largo 400mm* máx. Prof. 180mm a 250mm), pantalla anti salpicaduras en vidrio de 600mm de alto y 1 mueble bajo fijo de 1500mm de ancho x 730mm de profundidad x 870mm de alto, con 3 puertas abatibles en aglomerado prensado 3 capas o metálico certificado bajo norma DIN O UNE 16121. Grifo mezclador mono mando, escurre matraces y lavajos de seguridad (Incluye todo lo necesario para su instalación y correcto funcionamiento).
6 Muebles bajos de 790mm de alto x 450mm de ancho x 550 mm de profundidad, Materiales metálico o aglomerado prensado 3 capas, con 2 cajones superiores de 150mm y 1 cajón inferior de 350mm, totalmente extensibles, tiraderas en acero inoxidable, con ruedas altura con bloqueo, certificado bajo norma DIN O UNE 16121. (Incluye todo lo necesario para su instalación y correcto funcionamiento).
</t>
  </si>
  <si>
    <t>STLB06</t>
  </si>
  <si>
    <t xml:space="preserve">
1 Modulo Fregadero de 1500mm de ancho x 750mm de profundidad x 900mm de alto, superficie en gres técnico certificado bajo norma 13150, con pozuelo en gres técnico con dimensiones (máx. ancho 500mm*máx. largo 400mm* máx. Prof. 180mm a 250mm), con borde anti derrames en gres y  1 mueble bajo fijo de 1500mm de ancho x 750mm de profundidad x 870mm de alto, con 3 puertas en aglomerado prensado 3 capas o metálico certificado bajo norma DIN O UNE 16121, Grifo mezclador mono mando y lavajos de seguridad (Incluye todo lo necesario para su instalación y correcto funcionamiento).
</t>
  </si>
  <si>
    <t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Sistema de graduación de altura por pistón neumático desde 510mm a 780mm. Plato de soporte en acero tipo C.R Cal. 14 estampado; electro soldado por MIG, pintura epoxipoliéster. Apoyapié graduable en altura. Base nylon reforzado con fibra de vidrio al 30%, con 5 aspas. Deslizadores fijos en polipropileno inyectado. Con ejes de acero. </t>
  </si>
  <si>
    <t>CE01</t>
  </si>
  <si>
    <t xml:space="preserve">TIPO DE CABINA: Extracción 
EXTERIOR: Acero electro galvanizado con recubrimiento de pintura epóxica
SUPERFICIE DE TRABAJO: gres 
DEFLECTOR: Resina fenólica 
COMPUERTA: vidrio templado de seguridad de 6mm
CAUDAL NOMINAL CFM: min. 510 
CONTROL: Control electrónico con Microprocesador
LÁMPARA: Fluorescente o led de min. 400 Lux
ALIMENTACIÓN ELÉCTRICA: 110V Cabina 
DIMENSIONES EXTERNAS (LARGOX ALTO X PROFUNDIDAD) máx.:  1.85m x 2.0m x 1.0m
INCLUYE VENTILADOR: Incluye ventilador 220V/3 Fases
 INCLUYE DUCTOS Y ACCESOPRIOS min: Diámetro 8", 18 m, 6 codos, acople a cabina. 
POZUELO: Con pozuelo
SERVICIOS: "válvula de gas exterior, válvula de agua exterior, 4 tomas con tapa exterior"
BASE CON ALMACENAMIENTO: Debe permitir la instalación de sistema de recolección de residuos mediante bidón intercambiable.
CERTIFICACIONES: ASHRAE 110-2016: SEFA 1 -210 o EN 14175
</t>
  </si>
  <si>
    <t>TOTAL ÁREA TRABAJO</t>
  </si>
  <si>
    <t>SUBTOTAL</t>
  </si>
  <si>
    <t xml:space="preserve">                    PRECIO TOTAL</t>
  </si>
  <si>
    <t xml:space="preserve">R </t>
  </si>
  <si>
    <t>5.5.4.   Ser irrevocable, una vez presentada (artículo 846  del Código de Comercio).</t>
  </si>
  <si>
    <t>5.5.7. No se admiten precios unitarios diferentes para el mismo ítem</t>
  </si>
  <si>
    <t xml:space="preserve">
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t>
  </si>
  <si>
    <t xml:space="preserve">
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t>
  </si>
  <si>
    <r>
      <t xml:space="preserve">
Suministro e instalación de Mesa Antivibratoria para balanza analítica especial para laboratorio con superficie de trabajo de laboratorio Certificado bajo norma</t>
    </r>
    <r>
      <rPr>
        <sz val="10"/>
        <rFont val="Swis721 LtCn BT"/>
        <family val="2"/>
      </rPr>
      <t xml:space="preserve">s DIN O UNE 13150, </t>
    </r>
    <r>
      <rPr>
        <sz val="10"/>
        <color indexed="8"/>
        <rFont val="Swis721 LtCn BT"/>
        <family val="2"/>
      </rPr>
      <t xml:space="preserve">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t>
    </r>
  </si>
  <si>
    <t xml:space="preserve">
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t>
  </si>
  <si>
    <t xml:space="preserve">
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t>
  </si>
  <si>
    <t xml:space="preserve">
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t>
  </si>
  <si>
    <t xml:space="preserve">
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t>
  </si>
  <si>
    <r>
      <t xml:space="preserve">
Suministro e instalación de Armario par</t>
    </r>
    <r>
      <rPr>
        <sz val="10"/>
        <rFont val="Swis721 LtCn BT"/>
        <family val="2"/>
      </rPr>
      <t>a tóxicos</t>
    </r>
    <r>
      <rPr>
        <sz val="10"/>
        <color indexed="8"/>
        <rFont val="Swis721 LtCn BT"/>
        <family val="2"/>
      </rPr>
      <t xml:space="preserve">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t>
    </r>
  </si>
  <si>
    <t xml:space="preserve">
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t>
  </si>
  <si>
    <t xml:space="preserve">
Suministro e instalación de Mesa Mural especial para laboratorio con superficie de trabajo de laboratorio Certificado bajo normas DIN O UNE 13150, dimensiones:
3200 Longitud (Tol +/- 5mm)
1000 Profundidad (Tol +/- 5mm
900 Altura (Tol +/- 5mm)
La configuración estará determinada por la ubicación en plano.   
Superficie de trabajo en resina fenólica de alta densidad de mínimo 20 mm de espesor salpicadero en resina fenólica de 50 mm de espesor y 100mm de altura, La Estructura metálica será en C y estable, que garantice la resistencia y estabilidad del mueble durante su uso, con resistencia físico mecánica de 500 kg/m2 soldadura para carga pesada.  Fabricada en Tubo en acero de 70/25/3 mm pintura sinterizada epóxica o epoxi poliéster con acabado metálico.  La superficie permanecerá nivelada. Elementos niveladores. (Incluye todo lo necesario para su instalación y correcto funcionamiento).
Incluye:          
2 Muebles bajos de 790mm de alto x 450mm de ancho x 550 mm de profundidad, Materiales metálico o Aglomerado Prensado 3 capas, con 3 cajones superiores de 150mm y 1 cajón inferior de 200mm, totalmente extensibles, tiraderas en acero inoxidable, con ruedas altura 110mm con bloqueo, certificado bajo norma DIN O UNE 16121 (Incluye todo lo necesario para su instalación y correcto funcionamiento).
2 Muebles bajos de 790mm de alto x 900mm de ancho x 550 mm de profundidad, Materiales metálico o Aglomerado Prensado 3 capas, con 3 cajones superiores de 150mm y 1 cajón inferior de 200mm, totalmente extensibles, tiraderas en acero inoxidable, con ruedas altura 110mm con bloqueo, certificado bajo norma DIN O UNE 16121 (Incluye todo lo necesario para su instalación y correcto funcionamiento).
</t>
  </si>
  <si>
    <t xml:space="preserve">
TIPO DE CABINA: Extracción 
EXTERIOR: Acero electro galvanizado con recubrimiento de pintura epóxica
SUPERFICIE DE TRABAJO: gres 
DEFLECTOR: Resina fenólica 
COMPUERTA: vidrio templado de seguridad de 6mm
CAUDAL NOMINAL CFM: min. 510 
CONTROL: Control electrónico con Microprocesador
LÁMPARA: Fluorescente o led de min. 400 Lux
ALIMENTACIÓN ELÉCTRICA: 110V Cabina 
DIMENSIONES EXTERNAS (LARGOX ALTO X PROFUNDIDAD) máx.:  1.85m x 2.0m x 1.0m
INCLUYE VENTILADOR: Incluye ventilador 220V/3 Fases
 INCLUYE DUCTOS Y ACCESOPRIOS min: Diámetro 8", 18 m, 6 codos, acople a cabina. 
POZUELO: Con pozuelo
SERVICIOS: "válvula de gas exterior, válvula de agua exterior, 4 tomas con tapa exterior"
BASE CON ALMACENAMIENTO: Debe permitir la instalación de sistema de recolección de residuos mediante bidón intercambiable.
CERTIFICACIONES: ASHRAE 110-2016: SEFA 1 -210 o EN 14175
</t>
  </si>
  <si>
    <t>ESTATUS REQUISITOS ESPECIFICOS</t>
  </si>
  <si>
    <t>EVALUACIÓN DE REQUISITOS ESPECIFICOS</t>
  </si>
  <si>
    <t>1. Es necesario que la Propuesta Comercial esté desagregada, especificando el costo unitario de
los ítems.</t>
  </si>
  <si>
    <t>2. No se admiten precios unitarios diferentes para el mismo ítem.</t>
  </si>
  <si>
    <t>3. Los precios totales deben ser iguales a la suma de los unitarios.</t>
  </si>
  <si>
    <t>4. Cuando a juicio de la comisión evaluadora se detecte la existencia de errores evidentes en
cualquiera de las cifras, se solicitará la aclaración respectiva por escrito.</t>
  </si>
  <si>
    <t>5. El valor de la propuesta se debe presentar en pesos colombianos, de acuerdo con el formulario
de cantidades.</t>
  </si>
  <si>
    <t>6. El proveedor asume los costos que implique la ejecución del contrato en las instalaciones de
LA UNIVERSIDAD,</t>
  </si>
  <si>
    <t>7. La Universidad solicitará a los proveedores muestra física del material de los mesones centrales
para el Laboratorio que se proponen en gres técnico, esta muestra debe tener las siguientes
dimensiones: 20cms de largo aprox. por 15cms de ancho aprox., por 2 cms de espesor, esto con
el fin de verificar por medio de una prueba de exposición la resistencia del material suministrado
a:</t>
  </si>
  <si>
    <t>Prueba con Solventes
Tiempo de exposición: 3 horas</t>
  </si>
  <si>
    <t>A: Etanol</t>
  </si>
  <si>
    <t>B: Metanol</t>
  </si>
  <si>
    <t>C: Hexano</t>
  </si>
  <si>
    <t>D: Acetato de etilo</t>
  </si>
  <si>
    <t>E: Cloroformo</t>
  </si>
  <si>
    <t>Prueba con Corrosivos
Tiempo de exposición: 9 días</t>
  </si>
  <si>
    <t>A: Ácido sulfúrico 50%</t>
  </si>
  <si>
    <t>B: Ácido clorhídrico 10 %</t>
  </si>
  <si>
    <t>C: Hidróxido de potasio etanólico 10%</t>
  </si>
  <si>
    <t>D: Hidróxido de sodio 3% en hidróxido de amonio 2 %</t>
  </si>
  <si>
    <t>E: Peróxido de hidrogeno 20 volúmenes</t>
  </si>
  <si>
    <t>F: Ácido clorhídrico 37%</t>
  </si>
  <si>
    <t>Los colores para los mesones serán de colores claros como gris claro o blanco, no se permiten colores oscuros como negro y gris oscuro, esto con el fin de poder percibir con facilidad los
derrames que ocurran dentro de las prácticas del laboratorio y evitar accidentes o lesiones en los estudiantes.</t>
  </si>
  <si>
    <t>CUMPLE / NO CUMPLE</t>
  </si>
  <si>
    <t>CUMPLE</t>
  </si>
  <si>
    <t>13-22</t>
  </si>
  <si>
    <t>422/2018</t>
  </si>
  <si>
    <t>UNIVERSIDAD NACIONAL DE COLOMBIA</t>
  </si>
  <si>
    <t>I</t>
  </si>
  <si>
    <t>4161.010.26.1.2400</t>
  </si>
  <si>
    <t>SANTIAGO DE CALI DISTRITO ESPACIAL, DEPORTIVO, CULTURAL, TURISTICO, EMPRESARIAL Y DE SERVICIOS</t>
  </si>
  <si>
    <t>61-18-10</t>
  </si>
  <si>
    <t>629-2018</t>
  </si>
  <si>
    <t>ZONA FRANCA CENTRAL CERVECERA SAS</t>
  </si>
  <si>
    <t>CORPORACION AUTONOMA REGIONAL DEL VALLE DEL
CAUCA</t>
  </si>
  <si>
    <t>UT</t>
  </si>
  <si>
    <t>ASOCIACION COLOMBIANA DE PORCICULTORES</t>
  </si>
  <si>
    <t>PRESENTÓ CERTIFICADO</t>
  </si>
  <si>
    <t>ACORDE A ITEM 5.2.1 (T.R.)</t>
  </si>
  <si>
    <t>SIN OBSERVACIÓN</t>
  </si>
  <si>
    <t>CUMPLEN CON LO SOLICITADO</t>
  </si>
  <si>
    <t>10410029-003-2017</t>
  </si>
  <si>
    <t>Folio 96
(Entre páginas:48 y 49 de 67)</t>
  </si>
  <si>
    <t>Folio 81
(página: 41 de 67)</t>
  </si>
  <si>
    <t>Folio 61
(página: 31 de 67)</t>
  </si>
  <si>
    <t>Folio 116
(Entre páginas:58 y 59 de 67)</t>
  </si>
  <si>
    <t>Folio 94
(Entre páginas:47 y 48 de 67)</t>
  </si>
  <si>
    <t>12 de 2014</t>
  </si>
  <si>
    <t>Universidad de Antioquia</t>
  </si>
  <si>
    <t>Fundación Colegio Anglo Colombiano</t>
  </si>
  <si>
    <t>Union Temporal Dotaequip Ltda - Didaclibros Ltda.</t>
  </si>
  <si>
    <t>Didaclibros Ltda.</t>
  </si>
  <si>
    <t>Folio 80
(Entre páginas:40 y 41 de 67)</t>
  </si>
  <si>
    <t>Casa Mercantil Ltda.</t>
  </si>
  <si>
    <t>Instituto Nacional de Metrologia</t>
  </si>
  <si>
    <t>El proponente está en la obligación de hacer la presentación de los certificados emitidos por ente certificador avalado para tal fin vigentes, de las normas</t>
  </si>
  <si>
    <t xml:space="preserve">DIN o su equivalente en la UNE: 13150 </t>
  </si>
  <si>
    <t>DIN o su equivalente en la UNE: 16121</t>
  </si>
  <si>
    <t>ESTATUS VERIFICACIÓN NORMATIVA TECNICA</t>
  </si>
  <si>
    <t>DIN o su equivalente en la UNE: 14470 y 16121</t>
  </si>
  <si>
    <t>ISO 9001 e ISO 14001</t>
  </si>
  <si>
    <t xml:space="preserve">ASHRAE 110-2016: SEFA 1-2010 o EN 14175
</t>
  </si>
  <si>
    <t>NORMATIVA TECNICA</t>
  </si>
  <si>
    <t xml:space="preserve"> DIN o su equivalente en la UNE  16122</t>
  </si>
  <si>
    <t>UNIVERSIDAD DE LA COSTA C.U.C.</t>
  </si>
  <si>
    <t>DBS 000059</t>
  </si>
  <si>
    <t>UNIVERSIDAD DEL ATLANTICO</t>
  </si>
  <si>
    <t>GGC-199-2021</t>
  </si>
  <si>
    <t>INSTITUTO COLOMBIANO AGROPECUARIO – ICA</t>
  </si>
  <si>
    <t>Sin observaciones</t>
  </si>
  <si>
    <t>La certificación por parte del proponenete no se presenta, se justifica que se encuentra en fase de realización según carta adjunta de tecnalia. No presenta certificación ISO 9001 y el cetificado ISO 14001 presentado expiro el 2021-12-17, por lo tanto no esta vigente; adicionalmente no tradujo documentos al español.
El proponente está en la obligación de hacer la presentación de los certificados emitidos por ente certificador avalado para tal fin vigentes, de las normas DIN o su equivalente en la UNE</t>
  </si>
  <si>
    <t>No presento certificados, los cuales son subsanables.
 El proponente está en la obligación de hacer la presentación de los certificados emitidos por ente certificador avalado para tal fin vigentes, de las normas DIN o su equivalente en la UNE</t>
  </si>
  <si>
    <t>Se validó en la pagina del ente acreditador para españa ENAC la empresa certificadora, y aunque AIDIMME si aparace dentro del listado de la empresas avaladas para certificar no fue posible verificar los certificados ya que no son legibles y cuando se diligencia el nombre de la empresa tampoco registra, además las cerificaciones presentadas han expirado y en algunos que fueron anexados no correponden a los solicitados como es el caso de la 14056  - Además no se presento la normativa Ashrae o EN 14175 que correponde a las cabinas
Sin embargo se hace requerimiento de los certificados debido que son subsanables.</t>
  </si>
  <si>
    <r>
      <t>NORLAB</t>
    </r>
    <r>
      <rPr>
        <sz val="12"/>
        <color theme="1"/>
        <rFont val="Arial"/>
        <family val="2"/>
      </rPr>
      <t xml:space="preserve"> </t>
    </r>
    <r>
      <rPr>
        <b/>
        <sz val="12"/>
        <color theme="1"/>
        <rFont val="Arial"/>
        <family val="2"/>
      </rPr>
      <t>S.A.S.</t>
    </r>
  </si>
  <si>
    <t>LAB BRANDS S.A.S.</t>
  </si>
  <si>
    <t>901.101.222-0</t>
  </si>
  <si>
    <t>860.028.662-8</t>
  </si>
  <si>
    <t>890.101.977-3</t>
  </si>
  <si>
    <t>Medio de Prueba</t>
  </si>
  <si>
    <t>OBSERVACIÓN</t>
  </si>
  <si>
    <t>CUMPLE
SI/NO</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</si>
  <si>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el Acuerdo Superior 395 de 2011 (Por el cual se regula el conflicto de intereses del servidor público en la Universidad de Antioquia), y el artículo 4° del Acuerdo Superior 419 de 2014 (Estatuto General de Contratación de la Universidad de Antioquia)..
(vii) No tener ninguna de estas situaciones: Cesación de pagos o, cualquier otra circunstancia que justificadamente permita a la U.de.A presumir incapacidad o imposibilidad jurídica, económica o técnica para cumplir el objeto del contrato.
</t>
  </si>
  <si>
    <t xml:space="preserve">
(i) Fotocopia de la cédula de ciudadanía del Representante Legal.
(ii) Certificado de existencia y representación legal del Proponente, debidamente renovado, expedido por la Cámara de Comercio del domicilio principal, con fecha de expedición no superior a un (1) mes anterior a la fecha de cierre de la Invitación.
(iii) Carta de presentación y declaraciones del Proponente debidamente diligenciado y
firmado. (Anexo 7B)
(iv) Constancia de la autorización del máximo órgano social, cuando el representante legal tenga limitaciones para presentar la propuesta y firmar el contrato.</t>
  </si>
  <si>
    <r>
      <t xml:space="preserve">Certificado expedido por la Cámara de Comercio de Bogotá   Código de verificación: A22849192A379C . Expedido el 19 de mayo de 2022. </t>
    </r>
    <r>
      <rPr>
        <b/>
        <sz val="10"/>
        <color theme="1"/>
        <rFont val="Arial"/>
        <family val="2"/>
      </rPr>
      <t>Última renovación</t>
    </r>
    <r>
      <rPr>
        <sz val="10"/>
        <color theme="1"/>
        <rFont val="Arial"/>
        <family val="2"/>
      </rPr>
      <t xml:space="preserve">: 30 de marzo de 2022
Constituida por documento privado sin número del 26 de julio de 2017 de accionista único. Inscrita en la Cámara de Comercio de Bogotá el 28 de julio de 2017 con el No. 02246396 del Libro IX, se constituyó la sociedad de naturaleza Comercial denominada NORTHOM LABORATORIES S A S. Por Acta No. 1 del 25 de septiembre de 2017 de Asamblea de Accionistas, inscrito en la misma Cámara de Comercio el 27 de septiembre de 2017, con el No. 02262956 del Libro IX, la sociedad cambió su razón social de NORTHOM LABORATORIES S A S a NORLAB S A.S.
</t>
    </r>
    <r>
      <rPr>
        <b/>
        <sz val="10"/>
        <color theme="1"/>
        <rFont val="Arial"/>
        <family val="2"/>
      </rPr>
      <t>Duración</t>
    </r>
    <r>
      <rPr>
        <sz val="10"/>
        <color theme="1"/>
        <rFont val="Arial"/>
        <family val="2"/>
      </rPr>
      <t xml:space="preserve">: Indefinida
</t>
    </r>
    <r>
      <rPr>
        <b/>
        <sz val="10"/>
        <color theme="1"/>
        <rFont val="Arial"/>
        <family val="2"/>
      </rPr>
      <t xml:space="preserve">Objeto social: </t>
    </r>
    <r>
      <rPr>
        <sz val="10"/>
        <color theme="1"/>
        <rFont val="Arial"/>
        <family val="2"/>
      </rPr>
      <t xml:space="preserve">La fabricación, comercialización, suministro y demás actividades relacionadas con el mobiliario para laboratorios químicos. La importación, comercialización y suministro de equipo para laboratorios. La instalación de equipos y mobiliarios, así como el mantenimiento preventivo y correctivo de los mismos.
</t>
    </r>
    <r>
      <rPr>
        <b/>
        <sz val="10"/>
        <color theme="1"/>
        <rFont val="Arial"/>
        <family val="2"/>
      </rPr>
      <t>Representante Legal:</t>
    </r>
    <r>
      <rPr>
        <sz val="10"/>
        <color theme="1"/>
        <rFont val="Arial"/>
        <family val="2"/>
      </rPr>
      <t xml:space="preserve"> Omar Fernando Sierra Bello, Presidente y representante legal. identificado con la cédula. 1.026.262.099
</t>
    </r>
    <r>
      <rPr>
        <b/>
        <sz val="10"/>
        <color theme="1"/>
        <rFont val="Arial"/>
        <family val="2"/>
      </rPr>
      <t>Autorización:</t>
    </r>
    <r>
      <rPr>
        <sz val="10"/>
        <color theme="1"/>
        <rFont val="Arial"/>
        <family val="2"/>
      </rPr>
      <t xml:space="preserve"> Sin límite de cuantía, no tiene restricciones de contratación por razón de la naturaleza ni de la cuantía de los actos que celebre. 
</t>
    </r>
    <r>
      <rPr>
        <b/>
        <sz val="10"/>
        <color theme="1"/>
        <rFont val="Arial"/>
        <family val="2"/>
      </rPr>
      <t xml:space="preserve">ANEXO 7B: </t>
    </r>
    <r>
      <rPr>
        <sz val="10"/>
        <color theme="1"/>
        <rFont val="Arial"/>
        <family val="2"/>
      </rPr>
      <t>Suscrito el 27 de mayo por Omar Fernando Sierra Bello, Presidente, representante legal</t>
    </r>
  </si>
  <si>
    <r>
      <t>Certificado expedido por la Cámara de Comercio de Bogotá   Código de verificación: qFQ0dFHoDx . Expedido el  5 de mayo de 2022.</t>
    </r>
    <r>
      <rPr>
        <b/>
        <sz val="10"/>
        <color theme="1"/>
        <rFont val="Arial"/>
        <family val="2"/>
      </rPr>
      <t xml:space="preserve"> Última renovación:</t>
    </r>
    <r>
      <rPr>
        <sz val="10"/>
        <color theme="1"/>
        <rFont val="Arial"/>
        <family val="2"/>
      </rPr>
      <t xml:space="preserve"> 11 de marzo de 2022.
Constituida por Escritura Pública No.222, Notaría 11 de Bogotá del 30 de noviembre de 1.970, inscrita en la Cámara de Comercio de Bogotá el 3 de diciembre de 1.970, bajo el No.87.719 del libro respectivo, se constituyó la sociedad limitada denominada SCHOTTVIDRIO COLOMBIANA LTDA. Sufrió varias modificaciones. Por Acta No. 68 de la Asamblea de Accionistas, del 28 de julio de 2010, inscrita el 3 de septiembre de 2010 bajo el número 01411245 del libro IX, la sociedad de la referencia cambió su nombre de: SCHOTT COLOMBIANA S A por el de: LAB BRANDS S.A.S.
</t>
    </r>
    <r>
      <rPr>
        <b/>
        <sz val="10"/>
        <color theme="1"/>
        <rFont val="Arial"/>
        <family val="2"/>
      </rPr>
      <t>Duración:</t>
    </r>
    <r>
      <rPr>
        <sz val="10"/>
        <color theme="1"/>
        <rFont val="Arial"/>
        <family val="2"/>
      </rPr>
      <t xml:space="preserve"> Indefinida
</t>
    </r>
    <r>
      <rPr>
        <b/>
        <sz val="10"/>
        <color theme="1"/>
        <rFont val="Arial"/>
        <family val="2"/>
      </rPr>
      <t>Objeto social</t>
    </r>
    <r>
      <rPr>
        <sz val="10"/>
        <color theme="1"/>
        <rFont val="Arial"/>
        <family val="2"/>
      </rPr>
      <t xml:space="preserve">: La sociedad podrá desarrollar cualquier actividad lícita de comercio conforme a lo previsto en el Artículo 5, numeral 5 de la Ley 1258 de 2008, con énfasis en la importación, producción, distribución, venta, alquiler de insumos y equipos industriales, de laboratorio, de uso doméstico o consumo en general. En desarrollo del objeto social podrá ejecutar todos los actos o contratos que fueren convenientes, celebrar cualquier tipo de operaciones civiles, comerciales y financieras.
</t>
    </r>
    <r>
      <rPr>
        <b/>
        <sz val="10"/>
        <color theme="1"/>
        <rFont val="Arial"/>
        <family val="2"/>
      </rPr>
      <t>Representante Legal:</t>
    </r>
    <r>
      <rPr>
        <sz val="10"/>
        <color theme="1"/>
        <rFont val="Arial"/>
        <family val="2"/>
      </rPr>
      <t xml:space="preserve">  Sandra del Pilar Moreno Avila, tercer suplente del Gerente y representante legal. identificada con la cédula 52.561.485. 
</t>
    </r>
    <r>
      <rPr>
        <b/>
        <sz val="10"/>
        <color theme="1"/>
        <rFont val="Arial"/>
        <family val="2"/>
      </rPr>
      <t>Autorización:</t>
    </r>
    <r>
      <rPr>
        <sz val="10"/>
        <color theme="1"/>
        <rFont val="Arial"/>
        <family val="2"/>
      </rPr>
      <t xml:space="preserve"> Sin límite de cuantía para celebrar todos  los actos o contratos comprendidos ddntro del objeto social, no tiene restricciones de contratación por razón de la naturaleza ni de la cuantía de los actos que celebre. 
ANEXO 7B: Suscrito el 17 de mayo por  Sandra del Pilar Moreno Avila, tercer suplente del Gerente y representante legal
</t>
    </r>
  </si>
  <si>
    <r>
      <t xml:space="preserve">Certificado expedido por la Cámara de Comercio de Barranquilla   Código de verificación: MJ485BA0FF. Expedido el  3 de mayo de 2022.0
</t>
    </r>
    <r>
      <rPr>
        <b/>
        <sz val="10"/>
        <color theme="1"/>
        <rFont val="Arial"/>
        <family val="2"/>
      </rPr>
      <t xml:space="preserve"> Última renovación:</t>
    </r>
    <r>
      <rPr>
        <sz val="10"/>
        <color theme="1"/>
        <rFont val="Arial"/>
        <family val="2"/>
      </rPr>
      <t xml:space="preserve"> 25 de marzo de 2022.
Constituida por Escritura Pública No.1845 Notaría 3a de Barranquilla del 23 de agosto de 1.967, inscrita en la Cámara de Comercio de Barranquilla el 31 de agosto de 1.967, bajo el No.20.690 del libro IX, se constituyó la sociedad limitada denominada DISTRUMÉDICA LTDA. Sufrió varias modificaciones. Por Acta No. 41 de la Asamblea de Accionistas, del 14 de julio de 2011, inscrita el 2 de agosto de 2011 bajo el número 172.175 del libro IX, la sociedad cambió su nombre por el de: AVANTIKA S.A.S.
</t>
    </r>
    <r>
      <rPr>
        <b/>
        <sz val="10"/>
        <color theme="1"/>
        <rFont val="Arial"/>
        <family val="2"/>
      </rPr>
      <t>Duración:</t>
    </r>
    <r>
      <rPr>
        <sz val="10"/>
        <color theme="1"/>
        <rFont val="Arial"/>
        <family val="2"/>
      </rPr>
      <t xml:space="preserve"> Indefinida
</t>
    </r>
    <r>
      <rPr>
        <b/>
        <sz val="10"/>
        <color theme="1"/>
        <rFont val="Arial"/>
        <family val="2"/>
      </rPr>
      <t>Objeto social</t>
    </r>
    <r>
      <rPr>
        <sz val="10"/>
        <color theme="1"/>
        <rFont val="Arial"/>
        <family val="2"/>
      </rPr>
      <t xml:space="preserve">: La sociedad tiene como objeto Social la venta, distribución de equipos de laboratorio, muebles y dotaciones hospitalarias, mobiliario de laboratorio, cualquier actividad
civil o comercial lícita.
</t>
    </r>
    <r>
      <rPr>
        <b/>
        <sz val="10"/>
        <color theme="1"/>
        <rFont val="Arial"/>
        <family val="2"/>
      </rPr>
      <t>Representante Legal:</t>
    </r>
    <r>
      <rPr>
        <sz val="10"/>
        <color theme="1"/>
        <rFont val="Arial"/>
        <family val="2"/>
      </rPr>
      <t xml:space="preserve">  Iván Alberto Antequera Castro, Presidente y representante legal. identificado con la cédula 8.533.510. 
</t>
    </r>
    <r>
      <rPr>
        <b/>
        <sz val="10"/>
        <color theme="1"/>
        <rFont val="Arial"/>
        <family val="2"/>
      </rPr>
      <t>Autorización:</t>
    </r>
    <r>
      <rPr>
        <sz val="10"/>
        <color theme="1"/>
        <rFont val="Arial"/>
        <family val="2"/>
      </rPr>
      <t xml:space="preserve"> No tiene restricciones de contratación por razón de la naturaleza ni de la cuantía de los actos que celebre. 
ANEXO 7B: Suscrito el 27 de mayo por Iván Alberto Antequera Castro, Presidente y representante legal.  
</t>
    </r>
  </si>
  <si>
    <t>Certificación del pago de los aportes de los empleados al Sistemas de Seguridad Social
Integral y Parafiscales, expedido por el Revisor Fiscal, en su defecto, por el Representante Legal. Debidamente diligenciado y firmado. Anexo 4</t>
  </si>
  <si>
    <r>
      <t xml:space="preserve">ANEXO 4, </t>
    </r>
    <r>
      <rPr>
        <sz val="10"/>
        <color theme="1"/>
        <rFont val="Arial"/>
        <family val="2"/>
      </rPr>
      <t>suscrito  el 27 de mayo de 2022 por Blanca Nelly Guerrero Mora, Revisora Fiscal, identificada con la cédula 51.703.440 y T.P.58659 T, en el que se certifica que la empresa se encuentra a paz y salvo con las obligaciones del pago a la seguridad social integral y parafiscales</t>
    </r>
  </si>
  <si>
    <r>
      <t xml:space="preserve">ANEXO 4, </t>
    </r>
    <r>
      <rPr>
        <sz val="10"/>
        <color theme="1"/>
        <rFont val="Arial"/>
        <family val="2"/>
      </rPr>
      <t>suscrito  el 12 de mayo de 2022 por Flor Angélica Rojas Rodríguez, Revisora Fiscal Suplente, designada por UHY CONSULTORES S.A.S., identificada con la cédula  10.73.603.294 y T.P.175125 T, en el que se certifica que la empresa se encuentra a paz y salvo con las obligaciones del pago a la seguridad social integral y parafiscales</t>
    </r>
  </si>
  <si>
    <r>
      <t xml:space="preserve">ANEXO 4, </t>
    </r>
    <r>
      <rPr>
        <sz val="10"/>
        <color theme="1"/>
        <rFont val="Arial"/>
        <family val="2"/>
      </rPr>
      <t>suscrito  el 27 de mayo de 2022 por Eduardo Antonio Price Oliveros, Revisor Fiscal, identificado con la cédula  7.457.403 y T.P.3069 T, en el que se certifica que la empresa se encuentra a paz y salvo con las obligaciones del pago a la seguridad social integral y parafiscales</t>
    </r>
  </si>
  <si>
    <t>El Proponente debe consultarlo y aportarlo. http://www.contraloriagen.gov.co/web/gue
st/certificado-antecedentes-fiscales</t>
  </si>
  <si>
    <t xml:space="preserve">Certificado expedido por la Contraloría General de la República el  23 de mayo de 2022; Código de verificación 9011012220220523095421, en el que consta que el NIT 901.101.222-0 correspondiente a la sociedad proponente, no se encuentra reportada como Responsable Fiscal. 
Certificado expedido por la Contraloría General de la República el  23 de mayo de 2022; Código de verificación 1026262099220523095328, en el que consta que la cédula 1026262099 correspondiente al representante legal de la sociedad proponente, no se encuentra reportado como Responsable Fiscal. </t>
  </si>
  <si>
    <t xml:space="preserve">Certificado expedido por la Contraloría General de la República el  2 de mayo de 2022; Código de verificación 8600286628220502094152, en el que consta que el NIT 8600286628 correspondiente a la sociedad proponente, no se encuentra reportada como Responsable Fiscal. 
Certificado expedido por la Contraloría General de la República el  2 de mayo de 2022; Código de verificación 52561485220502094254 en el que consta que la cédula 52.561.485 correspondiente a la representante legal de la sociedad proponente, no se encuentra reportada como Responsable Fiscal. </t>
  </si>
  <si>
    <t xml:space="preserve">Certificado expedido por la Contraloría General de la República el  2 de mayo de 2022; Código de verificación 8901019773220502095418, en el que consta que el NIT 8901019773 correspondiente a la sociedad proponente, no se encuentra reportada como Responsable Fiscal. 
Certificado expedido por la Contraloría General de la República el  2 de mayo de 2022; Código de verificación 8533510220502095438 en el que consta que la cédula 8.533.510 correspondiente al representante legal de la sociedad proponente, no se encuentra reportado como Responsable Fiscal. </t>
  </si>
  <si>
    <t>El Proponente debe consultarlo y aportarlo. https://srvcnpc.policia.gov.co/PSC/frm_cn
p_consulta.aspx</t>
  </si>
  <si>
    <t>Certificado expedido el 25 de mayo de 2022 por la Policía Nacional de Colombia, número 33943886, en el que consta que la cédula 1026262099 correspondiente al representante legal de la sociedad proponente no tiene medidas correctivas pendientes por cumplir</t>
  </si>
  <si>
    <t>Certificado expedido el 16 de mayo de 2022 por la Policía Nacional de Colombia, número 33324611 , en el que consta que la cédula 52.561.485  correspondiente a la representante legal de la sociedad proponente no tiene medidas correctivas pendientes por cumplir</t>
  </si>
  <si>
    <t>Certificado expedido el 2 de mayo de 2022 por la Policía Nacional de Colombia, número 32341931 , en el que consta que la cédula 8.533.510 correspondiente al representante legal de la sociedad proponente no tiene medidas correctivas pendientes por cumplir</t>
  </si>
  <si>
    <t>Fotocopia del RUT vigente y completo</t>
  </si>
  <si>
    <r>
      <rPr>
        <b/>
        <sz val="10"/>
        <color theme="1"/>
        <rFont val="Arial"/>
        <family val="2"/>
      </rPr>
      <t>NIT:</t>
    </r>
    <r>
      <rPr>
        <sz val="10"/>
        <color theme="1"/>
        <rFont val="Arial"/>
        <family val="2"/>
      </rPr>
      <t xml:space="preserve"> 901.101.222-0. </t>
    </r>
    <r>
      <rPr>
        <b/>
        <sz val="10"/>
        <color theme="1"/>
        <rFont val="Arial"/>
        <family val="2"/>
      </rPr>
      <t>Actividad principal: 3250</t>
    </r>
    <r>
      <rPr>
        <sz val="10"/>
        <color theme="1"/>
        <rFont val="Arial"/>
        <family val="2"/>
      </rPr>
      <t xml:space="preserve"> (Fabricación de instrumentos, aparatos y materiales médicos y odontológicos incluido mobiliario). </t>
    </r>
    <r>
      <rPr>
        <b/>
        <sz val="10"/>
        <color theme="1"/>
        <rFont val="Arial"/>
        <family val="2"/>
      </rPr>
      <t>Actividad secundaria: 4669 (</t>
    </r>
    <r>
      <rPr>
        <sz val="10"/>
        <color theme="1"/>
        <rFont val="Arial"/>
        <family val="2"/>
      </rPr>
      <t xml:space="preserve">Comercio al por mayor de otros productos n.c.p.). </t>
    </r>
    <r>
      <rPr>
        <b/>
        <sz val="10"/>
        <color theme="1"/>
        <rFont val="Arial"/>
        <family val="2"/>
      </rPr>
      <t xml:space="preserve">Otras actividades: </t>
    </r>
    <r>
      <rPr>
        <sz val="10"/>
        <color theme="1"/>
        <rFont val="Arial"/>
        <family val="2"/>
      </rPr>
      <t>4659 (Comercio al por mayor de otros tipos de maquinaria y equipo n.c.p.)</t>
    </r>
  </si>
  <si>
    <r>
      <rPr>
        <b/>
        <sz val="10"/>
        <color theme="1"/>
        <rFont val="Arial"/>
        <family val="2"/>
      </rPr>
      <t>NIT:</t>
    </r>
    <r>
      <rPr>
        <sz val="10"/>
        <color theme="1"/>
        <rFont val="Arial"/>
        <family val="2"/>
      </rPr>
      <t xml:space="preserve"> 860.028.662-8. </t>
    </r>
    <r>
      <rPr>
        <b/>
        <sz val="10"/>
        <color theme="1"/>
        <rFont val="Arial"/>
        <family val="2"/>
      </rPr>
      <t>Actividad principal: 4659</t>
    </r>
    <r>
      <rPr>
        <sz val="10"/>
        <color theme="1"/>
        <rFont val="Arial"/>
        <family val="2"/>
      </rPr>
      <t xml:space="preserve"> (Comercio al por mayor de otros tipos de maquinaria y equipo n.c.p.). </t>
    </r>
    <r>
      <rPr>
        <b/>
        <sz val="10"/>
        <color theme="1"/>
        <rFont val="Arial"/>
        <family val="2"/>
      </rPr>
      <t xml:space="preserve">Actividad secundaria: 8299 </t>
    </r>
    <r>
      <rPr>
        <sz val="10"/>
        <color theme="1"/>
        <rFont val="Arial"/>
        <family val="2"/>
      </rPr>
      <t xml:space="preserve">(Otras actividades de servicio de apoyo a las empresas n.c.p.). </t>
    </r>
    <r>
      <rPr>
        <b/>
        <sz val="10"/>
        <color theme="1"/>
        <rFont val="Arial"/>
        <family val="2"/>
      </rPr>
      <t xml:space="preserve">Otras actividades: </t>
    </r>
    <r>
      <rPr>
        <sz val="10"/>
        <color theme="1"/>
        <rFont val="Arial"/>
        <family val="2"/>
      </rPr>
      <t>9609 (Otras actividades de servicios personales n.c.p.)</t>
    </r>
  </si>
  <si>
    <r>
      <rPr>
        <b/>
        <sz val="10"/>
        <color theme="1"/>
        <rFont val="Arial"/>
        <family val="2"/>
      </rPr>
      <t xml:space="preserve">NIT: </t>
    </r>
    <r>
      <rPr>
        <sz val="10"/>
        <color theme="1"/>
        <rFont val="Arial"/>
        <family val="2"/>
      </rPr>
      <t xml:space="preserve">890.101.977-3. </t>
    </r>
    <r>
      <rPr>
        <b/>
        <sz val="10"/>
        <color theme="1"/>
        <rFont val="Arial"/>
        <family val="2"/>
      </rPr>
      <t>Actividad principal: 4659</t>
    </r>
    <r>
      <rPr>
        <sz val="10"/>
        <color theme="1"/>
        <rFont val="Arial"/>
        <family val="2"/>
      </rPr>
      <t xml:space="preserve"> (Comercio al por mayor de otros tipos de maquinaria y equipo n.c.p.). </t>
    </r>
    <r>
      <rPr>
        <b/>
        <sz val="10"/>
        <color theme="1"/>
        <rFont val="Arial"/>
        <family val="2"/>
      </rPr>
      <t xml:space="preserve">Actividad secundaria: 4664 </t>
    </r>
    <r>
      <rPr>
        <sz val="10"/>
        <color theme="1"/>
        <rFont val="Arial"/>
        <family val="2"/>
      </rPr>
      <t xml:space="preserve">(Comercio al por mayor de productos químicos básicos, cauchosy plásticos en formas primarias y productos químicos de uso agropecuario ). </t>
    </r>
    <r>
      <rPr>
        <b/>
        <sz val="10"/>
        <color theme="1"/>
        <rFont val="Arial"/>
        <family val="2"/>
      </rPr>
      <t>Otras actividades: 3313</t>
    </r>
    <r>
      <rPr>
        <sz val="10"/>
        <color theme="1"/>
        <rFont val="Arial"/>
        <family val="2"/>
      </rPr>
      <t xml:space="preserve"> (Mantenimiento y reparación especializado de equipo electrónico y óptico). </t>
    </r>
  </si>
  <si>
    <t>Estar inscrita, calificada y clasificada en el Registro Único de Proponentes –RUP- de la Cámara de Comercio de su domicilio, antes de la fecha de cierre o entrega de propuestas de esta INVITACIÓN, en mínimo dos de los códigos de la clasificación de la UNSPSC, establecidos en la Tabla 4, códigos 56 10 17 (Muebles de oficina); 56 10 19 (Piezas de mobiliario y accesorios); 56 10 15 (Muebles); y 56 11 21 (Asientos), para la experiencia General y, mínimo en uno de los códigos de clasificación UNSPSC establecidos en la tabla 4, 56 12 20 (Muebles de laboratorio)- 41 12 33 (Contenedores y armarios de almacdenamiento general para laboraorio) y 42 19 20 (Mesas de examen o de procedimiento clínico)  para certificar la experiencia Específica</t>
  </si>
  <si>
    <t>Certificado de Registro Único de PROPONENTES —RUP, debidamente renovado, vigente de la Cámara de Comercio, con la información financiera actualizada al 31 de diciembre de 2021, con fecha de expedición no superior a un (1) mes anterior a la fecha de cierre de la INVITACIÓN.</t>
  </si>
  <si>
    <r>
      <t xml:space="preserve">Certificado expedido por la Cámara de Comercio de Bogotá el 11 de mayo de 2022. Código de verificación: A22813589E39DA. Registrado en los siguientes códigos:  56 10 17; 56 10 19; 56 10 15; y 56 11 21 (Experiencia General); y en códigos 41 12 33,  y 42 19 20 (Experiencia Específica).
</t>
    </r>
    <r>
      <rPr>
        <b/>
        <sz val="10"/>
        <color theme="1"/>
        <rFont val="Arial"/>
        <family val="2"/>
      </rPr>
      <t>Última renovación:</t>
    </r>
    <r>
      <rPr>
        <sz val="10"/>
        <color theme="1"/>
        <rFont val="Arial"/>
        <family val="2"/>
      </rPr>
      <t xml:space="preserve"> 26 de abril de 2022</t>
    </r>
  </si>
  <si>
    <r>
      <t xml:space="preserve">Certificado expedido por la Cámara de Comercio de Barranquilla el 5 de mayo de 2022. Código de verificación: GS487FBAFF. Registrado en los siguientes códigos:  56 10 17; 56 10 19; 56 10 15; y 56 11 21 (Experiencia General); y en códigos 41 12 33,  y 42 19 20 (Experiencia Específica).
</t>
    </r>
    <r>
      <rPr>
        <b/>
        <sz val="10"/>
        <color theme="1"/>
        <rFont val="Arial"/>
        <family val="2"/>
      </rPr>
      <t>Última renovación:</t>
    </r>
    <r>
      <rPr>
        <sz val="10"/>
        <color theme="1"/>
        <rFont val="Arial"/>
        <family val="2"/>
      </rPr>
      <t xml:space="preserve"> 25 de abril de 2022</t>
    </r>
  </si>
  <si>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</si>
  <si>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r>
      <t xml:space="preserve">Aseguradora: </t>
    </r>
    <r>
      <rPr>
        <sz val="10"/>
        <color rgb="FF000000"/>
        <rFont val="Arial"/>
      </rPr>
      <t>Compañía Mundial Seguro S.A.</t>
    </r>
    <r>
      <rPr>
        <b/>
        <sz val="10"/>
        <color rgb="FF000000"/>
        <rFont val="Arial"/>
        <family val="2"/>
      </rPr>
      <t xml:space="preserve">
Póliza No.:  </t>
    </r>
    <r>
      <rPr>
        <sz val="10"/>
        <color rgb="FF000000"/>
        <rFont val="Arial"/>
      </rPr>
      <t>NB-100208913</t>
    </r>
    <r>
      <rPr>
        <b/>
        <sz val="10"/>
        <color rgb="FF000000"/>
        <rFont val="Arial"/>
        <family val="2"/>
      </rPr>
      <t xml:space="preserve">
Valor Asegurado: </t>
    </r>
    <r>
      <rPr>
        <sz val="10"/>
        <color rgb="FF000000"/>
        <rFont val="Arial"/>
      </rPr>
      <t>$86'091.484,20</t>
    </r>
    <r>
      <rPr>
        <b/>
        <sz val="10"/>
        <color rgb="FF000000"/>
        <rFont val="Arial"/>
        <family val="2"/>
      </rPr>
      <t xml:space="preserve">
Vigencia: </t>
    </r>
    <r>
      <rPr>
        <sz val="10"/>
        <color rgb="FF000000"/>
        <rFont val="Arial"/>
      </rPr>
      <t>24 de mayo de 2022 a 2 de agosto de 2022</t>
    </r>
  </si>
  <si>
    <t>si</t>
  </si>
  <si>
    <r>
      <t xml:space="preserve">Aseguradora: </t>
    </r>
    <r>
      <rPr>
        <sz val="10"/>
        <color rgb="FF000000"/>
        <rFont val="Arial"/>
      </rPr>
      <t>Seguros del Estado S.A.</t>
    </r>
    <r>
      <rPr>
        <b/>
        <sz val="10"/>
        <color rgb="FF000000"/>
        <rFont val="Arial"/>
        <family val="2"/>
      </rPr>
      <t xml:space="preserve">
Póliza No.:  </t>
    </r>
    <r>
      <rPr>
        <sz val="10"/>
        <color rgb="FF000000"/>
        <rFont val="Arial"/>
      </rPr>
      <t>33-44-101226359</t>
    </r>
    <r>
      <rPr>
        <b/>
        <sz val="10"/>
        <color rgb="FF000000"/>
        <rFont val="Arial"/>
        <family val="2"/>
      </rPr>
      <t xml:space="preserve">
Valor Asegurado: </t>
    </r>
    <r>
      <rPr>
        <sz val="10"/>
        <color rgb="FF000000"/>
        <rFont val="Arial"/>
      </rPr>
      <t>$86'091.484,20</t>
    </r>
    <r>
      <rPr>
        <b/>
        <sz val="10"/>
        <color rgb="FF000000"/>
        <rFont val="Arial"/>
        <family val="2"/>
      </rPr>
      <t xml:space="preserve">
Vigencia</t>
    </r>
    <r>
      <rPr>
        <sz val="10"/>
        <color rgb="FF000000"/>
        <rFont val="Arial"/>
      </rPr>
      <t>: 27 de mayo de 2022 a 15 de agosto de 2022</t>
    </r>
  </si>
  <si>
    <r>
      <t xml:space="preserve">Aseguradora: </t>
    </r>
    <r>
      <rPr>
        <sz val="10"/>
        <color rgb="FF000000"/>
        <rFont val="Arial"/>
      </rPr>
      <t>Seguros Generales Suramericana S.A.</t>
    </r>
    <r>
      <rPr>
        <b/>
        <sz val="10"/>
        <color rgb="FF000000"/>
        <rFont val="Arial"/>
        <family val="2"/>
      </rPr>
      <t xml:space="preserve">
Póliza No.:  </t>
    </r>
    <r>
      <rPr>
        <sz val="10"/>
        <color rgb="FF000000"/>
        <rFont val="Arial"/>
      </rPr>
      <t>3347481-0</t>
    </r>
    <r>
      <rPr>
        <b/>
        <sz val="10"/>
        <color rgb="FF000000"/>
        <rFont val="Arial"/>
        <family val="2"/>
      </rPr>
      <t xml:space="preserve">
Valor Asegurado: </t>
    </r>
    <r>
      <rPr>
        <sz val="10"/>
        <color rgb="FF000000"/>
        <rFont val="Arial"/>
      </rPr>
      <t>$86'091.484,20</t>
    </r>
    <r>
      <rPr>
        <b/>
        <sz val="10"/>
        <color rgb="FF000000"/>
        <rFont val="Arial"/>
        <family val="2"/>
      </rPr>
      <t xml:space="preserve">
Vigencia: </t>
    </r>
    <r>
      <rPr>
        <sz val="10"/>
        <color rgb="FF000000"/>
        <rFont val="Arial"/>
      </rPr>
      <t>27 de mayo de 2022 a 27 de julio de 2022</t>
    </r>
  </si>
  <si>
    <t>SUBSANE DOCUMENTOS</t>
  </si>
  <si>
    <t>presenta certificación ISO 9001 cumple, pero el cetificado ISO 14001 presentado expiro el 2021-12-17.
Se entrega carta por el proponenete Norlab en donde solicita se amplíen el tiempo para presentar los documentos. Lo cual no es posible ya que esto fue uno de los requisitos solicitados dentro de las especificaciones técnicas:
El proponente está en la obligación de hacer la presentación de los certificados emitidos por ente certificador avalado para tal fin vigentes, de las normas DIN o su equivalente en la UNE</t>
  </si>
  <si>
    <t>H</t>
  </si>
  <si>
    <t>NH</t>
  </si>
  <si>
    <t>No cumple con los requisitos habilitantes</t>
  </si>
  <si>
    <r>
      <t xml:space="preserve">no fue posible verificar los certificados en la pagina de AIDIMME ya que cuando se diligencia el nombre de la empresa o del certificado aparece no existe, además las cerificaciones presentadas han expirado y la certificacion 450001 presentada no correponden a lo solicitado.
*No se indica el link para poder verificar la certificación e igualmente la vigencia de los certificados.
</t>
    </r>
    <r>
      <rPr>
        <b/>
        <i/>
        <sz val="10"/>
        <color rgb="FF000000"/>
        <rFont val="Arial"/>
        <family val="2"/>
      </rPr>
      <t>El proponente está en la obligación de hacer la presentación de los certificados emitidos por ente certificador avalado para tal fin vigentes, de las normas DIN o su equivalente en la UNE</t>
    </r>
    <r>
      <rPr>
        <sz val="10"/>
        <color rgb="FF000000"/>
        <rFont val="Arial"/>
      </rPr>
      <t xml:space="preserve">
*No presentó la certificación CERTIFICACIONES: ASHRAE 110-2016: SEFA 1-2010 o EN 14175 de las cabinas de extracción
</t>
    </r>
  </si>
  <si>
    <r>
      <t xml:space="preserve">Certificado expedido por la Cámara de Comercio de Bogotá el 19 de mayo de 2022. Código de verificación: A22849192C8F22. Registrado en los siguientes códigos:  56 10 17; 56 10 19; 56 10 15; y 56 11 21 (Experiencia General); y en código 41 12 33,  (Experiencia Específica)
</t>
    </r>
    <r>
      <rPr>
        <b/>
        <sz val="10"/>
        <color rgb="FFFF0000"/>
        <rFont val="Arial"/>
        <family val="2"/>
      </rPr>
      <t xml:space="preserve">
Última renovación: 30 de abril de 2021
</t>
    </r>
    <r>
      <rPr>
        <b/>
        <sz val="10"/>
        <color theme="1"/>
        <rFont val="Arial"/>
        <family val="2"/>
      </rPr>
      <t>Al oferente NORLAB S.A.S se le solicito subsanar fotocopia del RUP vigente y actualizado al 2022, estos documentos fueron subsanados por medio de correo electrónico el 15 de junio de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</si>
</sst>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6" formatCode="&quot;$&quot;#,##0;[Red]\-&quot;$&quot;#,##0"/>
    <numFmt numFmtId="41" formatCode="_-* #,##0_-;\-* #,##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quot;$&quot;\ #,##0"/>
    <numFmt numFmtId="169" formatCode="&quot;$&quot;\ #,##0.00"/>
    <numFmt numFmtId="170" formatCode="d/m/yyyy"/>
    <numFmt numFmtId="171" formatCode="_ * #,##0.00_ ;_ * \-#,##0.00_ ;_ * &quot;-&quot;??_ ;_ @_ "/>
    <numFmt numFmtId="172" formatCode="&quot;K=&quot;\ \ \ \ #,##0.00\ &quot;de contra&quot;"/>
    <numFmt numFmtId="173" formatCode="0.0"/>
    <numFmt numFmtId="174" formatCode="#,##0.00\ &quot;SMMLV&quot;"/>
    <numFmt numFmtId="175" formatCode="_ * #,##0_ ;_ * \-#,##0_ ;_ * &quot;-&quot;??_ ;_ @_ "/>
    <numFmt numFmtId="176" formatCode="#,##0.0000"/>
    <numFmt numFmtId="177" formatCode="&quot;$&quot;#,##0"/>
    <numFmt numFmtId="178" formatCode="&quot;$&quot;#,##0.00"/>
    <numFmt numFmtId="179" formatCode="_-&quot;$&quot;* #,##0_-;\-&quot;$&quot;* #,##0_-;_-&quot;$&quot;* &quot;-&quot;??_-;_-@"/>
    <numFmt numFmtId="180" formatCode="_-[$$-240A]\ * #,##0.00_-;\-[$$-240A]\ * #,##0.00_-;_-[$$-240A]\ * &quot;-&quot;??_-;_-@"/>
    <numFmt numFmtId="181" formatCode="[$$-240A]#,##0;\-[$$-240A]#,##0"/>
    <numFmt numFmtId="182" formatCode="#,##0.00_ ;[Red]\-#,##0.00\ "/>
    <numFmt numFmtId="183" formatCode="[$$-240A]\ #,##0.00"/>
    <numFmt numFmtId="184" formatCode="#,##0;[Red]#,##0"/>
    <numFmt numFmtId="185" formatCode="#,##0.00;[Red]#,##0.00"/>
    <numFmt numFmtId="186" formatCode="_-[$€-2]\ * #,##0_-;\-[$€-2]\ * #,##0_-;_-[$€-2]\ * &quot;-&quot;??_-;_-@_-"/>
  </numFmts>
  <fonts count="78">
    <font>
      <sz val="10"/>
      <color rgb="FF000000"/>
      <name val="Arial"/>
    </font>
    <font>
      <b/>
      <sz val="16"/>
      <color theme="1"/>
      <name val="Arial"/>
      <family val="2"/>
    </font>
    <font>
      <sz val="10"/>
      <name val="Arial"/>
      <family val="2"/>
    </font>
    <font>
      <sz val="10"/>
      <color theme="1"/>
      <name val="Arial"/>
      <family val="2"/>
    </font>
    <font>
      <b/>
      <sz val="14"/>
      <color theme="1"/>
      <name val="Arial"/>
      <family val="2"/>
    </font>
    <font>
      <sz val="11"/>
      <color theme="1"/>
      <name val="Arial"/>
      <family val="2"/>
    </font>
    <font>
      <b/>
      <sz val="12"/>
      <color theme="1"/>
      <name val="Arial"/>
      <family val="2"/>
    </font>
    <font>
      <b/>
      <sz val="11"/>
      <color theme="1"/>
      <name val="Arial"/>
      <family val="2"/>
    </font>
    <font>
      <sz val="12"/>
      <color theme="1"/>
      <name val="Arial"/>
      <family val="2"/>
    </font>
    <font>
      <b/>
      <sz val="12"/>
      <color rgb="FF000000"/>
      <name val="Arial"/>
      <family val="2"/>
    </font>
    <font>
      <b/>
      <i/>
      <sz val="12"/>
      <color theme="1"/>
      <name val="Arial"/>
      <family val="2"/>
    </font>
    <font>
      <b/>
      <sz val="12"/>
      <color rgb="FFFF0000"/>
      <name val="Arial"/>
      <family val="2"/>
    </font>
    <font>
      <b/>
      <sz val="10"/>
      <color theme="1"/>
      <name val="Arial"/>
      <family val="2"/>
    </font>
    <font>
      <b/>
      <sz val="36"/>
      <color theme="1"/>
      <name val="Arial"/>
      <family val="2"/>
    </font>
    <font>
      <sz val="16"/>
      <color theme="1"/>
      <name val="Arial"/>
      <family val="2"/>
    </font>
    <font>
      <b/>
      <sz val="22"/>
      <color theme="1"/>
      <name val="Arial"/>
      <family val="2"/>
    </font>
    <font>
      <b/>
      <sz val="26"/>
      <color rgb="FF000000"/>
      <name val="Calibri"/>
      <family val="2"/>
    </font>
    <font>
      <b/>
      <sz val="11"/>
      <color rgb="FF000000"/>
      <name val="Arial"/>
      <family val="2"/>
    </font>
    <font>
      <b/>
      <sz val="14"/>
      <color rgb="FF000000"/>
      <name val="Calibri"/>
      <family val="2"/>
    </font>
    <font>
      <b/>
      <sz val="72"/>
      <color theme="1"/>
      <name val="Arial"/>
      <family val="2"/>
    </font>
    <font>
      <sz val="10"/>
      <color theme="0"/>
      <name val="Arial"/>
      <family val="2"/>
    </font>
    <font>
      <b/>
      <sz val="11"/>
      <color theme="0"/>
      <name val="Arial"/>
      <family val="2"/>
    </font>
    <font>
      <b/>
      <sz val="20"/>
      <color theme="1"/>
      <name val="Arial"/>
      <family val="2"/>
    </font>
    <font>
      <sz val="11"/>
      <color rgb="FFFF0000"/>
      <name val="Arial"/>
      <family val="2"/>
    </font>
    <font>
      <b/>
      <sz val="18"/>
      <color theme="1"/>
      <name val="Arial"/>
      <family val="2"/>
    </font>
    <font>
      <b/>
      <sz val="8"/>
      <color theme="1"/>
      <name val="Arial"/>
      <family val="2"/>
    </font>
    <font>
      <sz val="8"/>
      <color theme="1"/>
      <name val="Arial"/>
      <family val="2"/>
    </font>
    <font>
      <b/>
      <sz val="11"/>
      <color theme="1"/>
      <name val="Calibri"/>
      <family val="2"/>
    </font>
    <font>
      <b/>
      <sz val="10"/>
      <color theme="0"/>
      <name val="Arial"/>
      <family val="2"/>
    </font>
    <font>
      <b/>
      <sz val="11"/>
      <color theme="1"/>
      <name val="Swis721 LtCn BT"/>
      <family val="2"/>
    </font>
    <font>
      <sz val="10"/>
      <color rgb="FF000000"/>
      <name val="Swis721 LtCn BT"/>
      <family val="2"/>
    </font>
    <font>
      <b/>
      <sz val="12"/>
      <color theme="1"/>
      <name val="Swis721 LtCn BT"/>
      <family val="2"/>
    </font>
    <font>
      <sz val="10"/>
      <color theme="1"/>
      <name val="Swis721 LtCn BT"/>
      <family val="2"/>
    </font>
    <font>
      <sz val="11"/>
      <color theme="1"/>
      <name val="Swis721 LtCn BT"/>
      <family val="2"/>
    </font>
    <font>
      <sz val="10"/>
      <color theme="1"/>
      <name val="Century Gothic"/>
      <family val="2"/>
    </font>
    <font>
      <sz val="11"/>
      <color theme="1"/>
      <name val="Calibri"/>
      <family val="2"/>
    </font>
    <font>
      <b/>
      <sz val="10"/>
      <color theme="1"/>
      <name val="Century Gothic"/>
      <family val="2"/>
    </font>
    <font>
      <b/>
      <sz val="48"/>
      <color theme="1"/>
      <name val="Arial"/>
      <family val="2"/>
    </font>
    <font>
      <b/>
      <sz val="10"/>
      <color rgb="FF000000"/>
      <name val="Arial"/>
      <family val="2"/>
    </font>
    <font>
      <b/>
      <sz val="16"/>
      <color rgb="FFFF0000"/>
      <name val="Arial"/>
      <family val="2"/>
    </font>
    <font>
      <b/>
      <sz val="10"/>
      <color theme="1"/>
      <name val="Calibri"/>
      <family val="2"/>
    </font>
    <font>
      <b/>
      <sz val="12"/>
      <color theme="1"/>
      <name val="Calibri"/>
      <family val="2"/>
    </font>
    <font>
      <b/>
      <sz val="16"/>
      <color theme="1"/>
      <name val="Calibri"/>
      <family val="2"/>
    </font>
    <font>
      <b/>
      <sz val="9"/>
      <color theme="1"/>
      <name val="Calibri"/>
      <family val="2"/>
    </font>
    <font>
      <b/>
      <sz val="11"/>
      <color rgb="FFFF0000"/>
      <name val="Calibri"/>
      <family val="2"/>
    </font>
    <font>
      <sz val="12"/>
      <color theme="1"/>
      <name val="Calibri"/>
      <family val="2"/>
    </font>
    <font>
      <b/>
      <sz val="20"/>
      <color theme="1"/>
      <name val="Calibri"/>
      <family val="2"/>
    </font>
    <font>
      <b/>
      <sz val="10"/>
      <name val="Arial"/>
      <family val="2"/>
    </font>
    <font>
      <sz val="11"/>
      <name val="Arial"/>
      <family val="2"/>
    </font>
    <font>
      <b/>
      <u/>
      <sz val="28"/>
      <name val="Arial"/>
      <family val="2"/>
    </font>
    <font>
      <u/>
      <sz val="16"/>
      <name val="Arial"/>
      <family val="2"/>
    </font>
    <font>
      <sz val="16"/>
      <name val="Arial"/>
      <family val="2"/>
    </font>
    <font>
      <b/>
      <vertAlign val="subscript"/>
      <sz val="12"/>
      <name val="Calibri"/>
      <family val="2"/>
    </font>
    <font>
      <b/>
      <sz val="12"/>
      <name val="Calibri"/>
      <family val="2"/>
    </font>
    <font>
      <b/>
      <sz val="11"/>
      <name val="Arial"/>
      <family val="2"/>
    </font>
    <font>
      <b/>
      <sz val="12"/>
      <name val="Arial"/>
      <family val="2"/>
    </font>
    <font>
      <sz val="10"/>
      <color rgb="FF000000"/>
      <name val="Arial"/>
      <family val="2"/>
    </font>
    <font>
      <sz val="10"/>
      <color rgb="FF000000"/>
      <name val="Arial"/>
      <family val="2"/>
    </font>
    <font>
      <sz val="10"/>
      <color theme="2"/>
      <name val="Arial"/>
      <family val="2"/>
    </font>
    <font>
      <b/>
      <sz val="11"/>
      <name val="Calibri"/>
      <family val="2"/>
    </font>
    <font>
      <b/>
      <sz val="8"/>
      <color rgb="FF000000"/>
      <name val="Arial"/>
      <family val="2"/>
    </font>
    <font>
      <u/>
      <sz val="10"/>
      <color theme="10"/>
      <name val="Arial"/>
      <family val="2"/>
    </font>
    <font>
      <b/>
      <sz val="11"/>
      <color theme="1"/>
      <name val="Calibri"/>
      <family val="2"/>
      <scheme val="minor"/>
    </font>
    <font>
      <sz val="10"/>
      <color rgb="FF000000"/>
      <name val="Arial"/>
      <family val="2"/>
    </font>
    <font>
      <sz val="12"/>
      <color rgb="FF000000"/>
      <name val="Calibri"/>
      <family val="2"/>
    </font>
    <font>
      <sz val="10"/>
      <color rgb="FF000000"/>
      <name val="Arial"/>
    </font>
    <font>
      <sz val="10"/>
      <name val="Swis721 LtCn BT"/>
      <family val="2"/>
    </font>
    <font>
      <b/>
      <sz val="10"/>
      <color rgb="FF000000"/>
      <name val="Swis721 LtCn BT"/>
      <family val="2"/>
    </font>
    <font>
      <sz val="10"/>
      <color indexed="8"/>
      <name val="Swis721 LtCn BT"/>
      <family val="2"/>
    </font>
    <font>
      <sz val="10"/>
      <color rgb="FF000000"/>
      <name val="Swis721 ltcn bt"/>
    </font>
    <font>
      <sz val="11"/>
      <color rgb="FF000000"/>
      <name val="Swis721 LtCn BT"/>
      <family val="2"/>
    </font>
    <font>
      <b/>
      <sz val="11"/>
      <color rgb="FF000000"/>
      <name val="Swis721 LtCn BT"/>
      <family val="2"/>
    </font>
    <font>
      <b/>
      <u/>
      <sz val="11"/>
      <color rgb="FF000000"/>
      <name val="Swis721 LtCn BT"/>
      <family val="2"/>
    </font>
    <font>
      <sz val="9"/>
      <color rgb="FF000000"/>
      <name val="Swis721 LtCn BT"/>
      <family val="2"/>
    </font>
    <font>
      <b/>
      <sz val="10"/>
      <color rgb="FFFF0000"/>
      <name val="Arial"/>
      <family val="2"/>
    </font>
    <font>
      <b/>
      <i/>
      <sz val="10"/>
      <color rgb="FF000000"/>
      <name val="Arial"/>
      <family val="2"/>
    </font>
    <font>
      <sz val="14"/>
      <color rgb="FF000000"/>
      <name val="Arial"/>
      <family val="2"/>
    </font>
    <font>
      <sz val="14"/>
      <color theme="1"/>
      <name val="Arial"/>
      <family val="2"/>
    </font>
  </fonts>
  <fills count="30">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C2D69B"/>
        <bgColor rgb="FFC2D69B"/>
      </patternFill>
    </fill>
    <fill>
      <patternFill patternType="solid">
        <fgColor rgb="FFA5A5A5"/>
        <bgColor rgb="FFA5A5A5"/>
      </patternFill>
    </fill>
    <fill>
      <patternFill patternType="solid">
        <fgColor rgb="FF7F7F7F"/>
        <bgColor rgb="FF7F7F7F"/>
      </patternFill>
    </fill>
    <fill>
      <patternFill patternType="solid">
        <fgColor rgb="FFFABF8F"/>
        <bgColor rgb="FFFABF8F"/>
      </patternFill>
    </fill>
    <fill>
      <patternFill patternType="solid">
        <fgColor rgb="FF76923C"/>
        <bgColor rgb="FF76923C"/>
      </patternFill>
    </fill>
    <fill>
      <patternFill patternType="solid">
        <fgColor rgb="FF7B7B7B"/>
        <bgColor rgb="FF7B7B7B"/>
      </patternFill>
    </fill>
    <fill>
      <patternFill patternType="solid">
        <fgColor rgb="FFB6DDE8"/>
        <bgColor rgb="FFB6DDE8"/>
      </patternFill>
    </fill>
    <fill>
      <patternFill patternType="solid">
        <fgColor rgb="FF00B050"/>
        <bgColor rgb="FF00B050"/>
      </patternFill>
    </fill>
    <fill>
      <patternFill patternType="solid">
        <fgColor rgb="FFFF6600"/>
        <bgColor rgb="FFFF6600"/>
      </patternFill>
    </fill>
    <fill>
      <patternFill patternType="solid">
        <fgColor theme="6"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B0F0"/>
      </patternFill>
    </fill>
    <fill>
      <patternFill patternType="solid">
        <fgColor theme="4" tint="0.79998168889431442"/>
        <bgColor rgb="FF00B0F0"/>
      </patternFill>
    </fill>
  </fills>
  <borders count="12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bottom style="thin">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n">
        <color rgb="FF000000"/>
      </left>
      <right style="medium">
        <color rgb="FF000000"/>
      </right>
      <top style="thin">
        <color rgb="FF000000"/>
      </top>
      <bottom style="double">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rgb="FF000000"/>
      </bottom>
      <diagonal/>
    </border>
  </borders>
  <cellStyleXfs count="7">
    <xf numFmtId="0" fontId="0" fillId="0" borderId="0"/>
    <xf numFmtId="166" fontId="57" fillId="0" borderId="0" applyFont="0" applyFill="0" applyBorder="0" applyAlignment="0" applyProtection="0"/>
    <xf numFmtId="0" fontId="2" fillId="0" borderId="60"/>
    <xf numFmtId="0" fontId="61" fillId="0" borderId="0" applyNumberFormat="0" applyFill="0" applyBorder="0" applyAlignment="0" applyProtection="0"/>
    <xf numFmtId="41" fontId="63" fillId="0" borderId="0" applyFont="0" applyFill="0" applyBorder="0" applyAlignment="0" applyProtection="0"/>
    <xf numFmtId="167" fontId="65" fillId="0" borderId="0" applyFont="0" applyFill="0" applyBorder="0" applyAlignment="0" applyProtection="0"/>
    <xf numFmtId="0" fontId="56" fillId="0" borderId="60"/>
  </cellStyleXfs>
  <cellXfs count="576">
    <xf numFmtId="0" fontId="0" fillId="0" borderId="0" xfId="0" applyFont="1" applyAlignment="1"/>
    <xf numFmtId="0" fontId="0" fillId="0" borderId="0" xfId="0" applyFont="1" applyAlignment="1" applyProtection="1">
      <protection hidden="1"/>
    </xf>
    <xf numFmtId="0" fontId="7" fillId="0" borderId="9"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0" fillId="0" borderId="0" xfId="0" applyFont="1" applyAlignment="1" applyProtection="1">
      <protection hidden="1"/>
    </xf>
    <xf numFmtId="0" fontId="5" fillId="0" borderId="0" xfId="0" applyFont="1" applyProtection="1">
      <protection hidden="1"/>
    </xf>
    <xf numFmtId="0" fontId="7" fillId="3" borderId="9" xfId="0" applyFont="1" applyFill="1" applyBorder="1" applyAlignment="1" applyProtection="1">
      <alignment horizontal="center" vertical="center"/>
      <protection hidden="1"/>
    </xf>
    <xf numFmtId="0" fontId="5" fillId="0" borderId="19" xfId="0" applyFont="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171" fontId="6" fillId="0" borderId="0" xfId="0" applyNumberFormat="1" applyFont="1" applyAlignment="1" applyProtection="1">
      <alignment horizontal="center" vertical="center" wrapText="1"/>
      <protection hidden="1"/>
    </xf>
    <xf numFmtId="171" fontId="6" fillId="0" borderId="0" xfId="0" applyNumberFormat="1" applyFont="1" applyAlignment="1" applyProtection="1">
      <alignment vertical="center" wrapText="1"/>
      <protection hidden="1"/>
    </xf>
    <xf numFmtId="171" fontId="6" fillId="6" borderId="9" xfId="0" applyNumberFormat="1" applyFont="1" applyFill="1" applyBorder="1" applyAlignment="1" applyProtection="1">
      <alignment horizontal="center" vertical="center" wrapText="1"/>
      <protection hidden="1"/>
    </xf>
    <xf numFmtId="171" fontId="4" fillId="6" borderId="9" xfId="0" applyNumberFormat="1" applyFont="1" applyFill="1" applyBorder="1" applyAlignment="1" applyProtection="1">
      <alignment horizontal="center" vertical="center" wrapText="1"/>
      <protection hidden="1"/>
    </xf>
    <xf numFmtId="173" fontId="4" fillId="7" borderId="9" xfId="0" applyNumberFormat="1" applyFont="1" applyFill="1" applyBorder="1" applyAlignment="1" applyProtection="1">
      <alignment horizontal="center" vertical="center" wrapText="1"/>
      <protection hidden="1"/>
    </xf>
    <xf numFmtId="174" fontId="4" fillId="6" borderId="9" xfId="0" applyNumberFormat="1" applyFont="1" applyFill="1" applyBorder="1" applyAlignment="1" applyProtection="1">
      <alignment horizontal="center" vertical="center" wrapText="1"/>
      <protection hidden="1"/>
    </xf>
    <xf numFmtId="172" fontId="6" fillId="0" borderId="0" xfId="0" applyNumberFormat="1" applyFont="1" applyAlignment="1" applyProtection="1">
      <alignment vertical="center" wrapText="1"/>
      <protection hidden="1"/>
    </xf>
    <xf numFmtId="169" fontId="8" fillId="0" borderId="0" xfId="0" applyNumberFormat="1" applyFont="1" applyAlignment="1" applyProtection="1">
      <alignment horizontal="right" vertical="center" wrapText="1"/>
      <protection hidden="1"/>
    </xf>
    <xf numFmtId="174" fontId="8" fillId="0" borderId="0" xfId="0" applyNumberFormat="1" applyFont="1" applyAlignment="1" applyProtection="1">
      <alignment vertical="center" wrapText="1"/>
      <protection hidden="1"/>
    </xf>
    <xf numFmtId="3" fontId="6" fillId="0" borderId="0" xfId="0" applyNumberFormat="1" applyFont="1" applyAlignment="1" applyProtection="1">
      <alignment vertical="center" wrapText="1"/>
      <protection hidden="1"/>
    </xf>
    <xf numFmtId="175" fontId="8" fillId="0" borderId="0" xfId="0" applyNumberFormat="1" applyFont="1" applyAlignment="1" applyProtection="1">
      <alignment vertical="center" wrapText="1"/>
      <protection hidden="1"/>
    </xf>
    <xf numFmtId="171" fontId="8" fillId="0" borderId="0" xfId="0" applyNumberFormat="1" applyFont="1" applyAlignment="1" applyProtection="1">
      <alignment vertical="center" wrapText="1"/>
      <protection hidden="1"/>
    </xf>
    <xf numFmtId="0" fontId="15" fillId="7" borderId="9" xfId="0" applyFont="1" applyFill="1" applyBorder="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71" fontId="7" fillId="0" borderId="0" xfId="0" applyNumberFormat="1" applyFont="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8" fillId="7" borderId="9" xfId="0" applyFont="1" applyFill="1" applyBorder="1" applyAlignment="1" applyProtection="1">
      <alignment horizontal="center" vertical="center" wrapText="1"/>
      <protection hidden="1"/>
    </xf>
    <xf numFmtId="9" fontId="7" fillId="6" borderId="9" xfId="0" applyNumberFormat="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protection hidden="1"/>
    </xf>
    <xf numFmtId="0" fontId="3" fillId="0" borderId="9" xfId="0" applyFont="1" applyBorder="1" applyAlignment="1" applyProtection="1">
      <alignment vertical="center"/>
      <protection hidden="1"/>
    </xf>
    <xf numFmtId="2" fontId="3" fillId="0" borderId="9" xfId="0" applyNumberFormat="1" applyFont="1" applyBorder="1" applyAlignment="1" applyProtection="1">
      <alignment vertical="center"/>
      <protection hidden="1"/>
    </xf>
    <xf numFmtId="171" fontId="7" fillId="0" borderId="9" xfId="0" applyNumberFormat="1" applyFont="1" applyBorder="1" applyAlignment="1" applyProtection="1">
      <alignment horizontal="center" vertical="center" wrapText="1"/>
      <protection hidden="1"/>
    </xf>
    <xf numFmtId="2" fontId="7" fillId="0" borderId="9" xfId="0" applyNumberFormat="1" applyFont="1" applyBorder="1" applyAlignment="1" applyProtection="1">
      <alignment horizontal="center" vertical="center" wrapText="1"/>
      <protection hidden="1"/>
    </xf>
    <xf numFmtId="175" fontId="7" fillId="0" borderId="9" xfId="0" applyNumberFormat="1" applyFont="1" applyBorder="1" applyAlignment="1" applyProtection="1">
      <alignment vertical="center" wrapText="1"/>
      <protection hidden="1"/>
    </xf>
    <xf numFmtId="171" fontId="7" fillId="0" borderId="31" xfId="0" applyNumberFormat="1" applyFont="1" applyBorder="1" applyAlignment="1" applyProtection="1">
      <alignment vertical="center" wrapText="1"/>
      <protection hidden="1"/>
    </xf>
    <xf numFmtId="0" fontId="7" fillId="8" borderId="9" xfId="0" applyFont="1" applyFill="1" applyBorder="1" applyAlignment="1" applyProtection="1">
      <alignment horizontal="center" vertical="center" wrapText="1"/>
      <protection hidden="1"/>
    </xf>
    <xf numFmtId="171" fontId="7" fillId="0" borderId="0" xfId="0" applyNumberFormat="1" applyFont="1" applyAlignment="1" applyProtection="1">
      <alignment vertical="center" wrapText="1"/>
      <protection hidden="1"/>
    </xf>
    <xf numFmtId="171" fontId="7" fillId="0" borderId="0" xfId="0" applyNumberFormat="1" applyFont="1" applyAlignment="1" applyProtection="1">
      <alignment horizontal="center" wrapText="1"/>
      <protection hidden="1"/>
    </xf>
    <xf numFmtId="9" fontId="7" fillId="8" borderId="9" xfId="0" applyNumberFormat="1" applyFont="1" applyFill="1" applyBorder="1" applyAlignment="1" applyProtection="1">
      <alignment horizontal="center" vertical="center" wrapText="1"/>
      <protection hidden="1"/>
    </xf>
    <xf numFmtId="0" fontId="20" fillId="0" borderId="9" xfId="0" applyFont="1" applyBorder="1" applyAlignment="1" applyProtection="1">
      <alignment vertical="center"/>
      <protection hidden="1"/>
    </xf>
    <xf numFmtId="2" fontId="21" fillId="0" borderId="9" xfId="0" applyNumberFormat="1" applyFont="1" applyBorder="1" applyAlignment="1" applyProtection="1">
      <alignment horizontal="center" vertical="center" wrapText="1"/>
      <protection hidden="1"/>
    </xf>
    <xf numFmtId="171" fontId="21" fillId="0" borderId="0" xfId="0" applyNumberFormat="1" applyFont="1" applyAlignment="1" applyProtection="1">
      <alignment horizontal="center" wrapText="1"/>
      <protection hidden="1"/>
    </xf>
    <xf numFmtId="171" fontId="21" fillId="0" borderId="9" xfId="0" applyNumberFormat="1"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4" fillId="11" borderId="9" xfId="0" applyFont="1" applyFill="1" applyBorder="1" applyAlignment="1" applyProtection="1">
      <alignment horizontal="center" vertical="center"/>
      <protection hidden="1"/>
    </xf>
    <xf numFmtId="4" fontId="4" fillId="0" borderId="9" xfId="0" applyNumberFormat="1" applyFont="1" applyBorder="1" applyAlignment="1" applyProtection="1">
      <alignment horizontal="center" vertical="center" wrapText="1"/>
      <protection hidden="1"/>
    </xf>
    <xf numFmtId="176" fontId="4" fillId="0" borderId="9" xfId="0" applyNumberFormat="1" applyFont="1" applyBorder="1" applyAlignment="1" applyProtection="1">
      <alignment horizontal="center" vertical="center" wrapText="1"/>
      <protection hidden="1"/>
    </xf>
    <xf numFmtId="0" fontId="7" fillId="6" borderId="9" xfId="0" applyFont="1" applyFill="1" applyBorder="1" applyAlignment="1" applyProtection="1">
      <alignment horizontal="center" wrapText="1"/>
      <protection hidden="1"/>
    </xf>
    <xf numFmtId="0" fontId="5" fillId="0" borderId="0" xfId="0" applyFont="1" applyAlignment="1" applyProtection="1">
      <alignment horizontal="center" wrapText="1"/>
      <protection hidden="1"/>
    </xf>
    <xf numFmtId="0" fontId="8" fillId="0" borderId="0" xfId="0" applyFont="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8" fillId="5" borderId="3" xfId="0" applyFont="1" applyFill="1" applyBorder="1" applyAlignment="1" applyProtection="1">
      <alignment vertical="center" wrapText="1"/>
      <protection hidden="1"/>
    </xf>
    <xf numFmtId="0" fontId="8" fillId="5" borderId="3" xfId="0" applyFont="1" applyFill="1" applyBorder="1" applyAlignment="1" applyProtection="1">
      <alignment horizontal="center" vertical="center" wrapText="1"/>
      <protection hidden="1"/>
    </xf>
    <xf numFmtId="0" fontId="25" fillId="6" borderId="9" xfId="0" applyFont="1" applyFill="1" applyBorder="1" applyAlignment="1" applyProtection="1">
      <alignment horizontal="center" vertical="center" wrapText="1"/>
      <protection hidden="1"/>
    </xf>
    <xf numFmtId="9" fontId="5" fillId="7" borderId="9" xfId="0" applyNumberFormat="1" applyFont="1" applyFill="1" applyBorder="1" applyAlignment="1" applyProtection="1">
      <alignment horizontal="center" vertical="center" wrapText="1"/>
      <protection hidden="1"/>
    </xf>
    <xf numFmtId="0" fontId="25" fillId="12" borderId="9" xfId="0" applyFont="1" applyFill="1" applyBorder="1" applyAlignment="1" applyProtection="1">
      <alignment horizontal="center" vertical="center" wrapText="1"/>
      <protection hidden="1"/>
    </xf>
    <xf numFmtId="171" fontId="6" fillId="7" borderId="9" xfId="0" applyNumberFormat="1" applyFont="1" applyFill="1" applyBorder="1" applyAlignment="1" applyProtection="1">
      <alignment horizontal="center" vertical="center" wrapText="1"/>
      <protection hidden="1"/>
    </xf>
    <xf numFmtId="1" fontId="5" fillId="0" borderId="9" xfId="0" applyNumberFormat="1" applyFont="1" applyBorder="1" applyAlignment="1" applyProtection="1">
      <alignment horizontal="center" vertical="center" wrapText="1"/>
      <protection hidden="1"/>
    </xf>
    <xf numFmtId="4" fontId="5" fillId="0" borderId="9" xfId="0" applyNumberFormat="1" applyFont="1" applyBorder="1" applyAlignment="1" applyProtection="1">
      <alignment horizontal="left" vertical="center" wrapText="1"/>
      <protection hidden="1"/>
    </xf>
    <xf numFmtId="4" fontId="3" fillId="7" borderId="9" xfId="0" applyNumberFormat="1" applyFont="1" applyFill="1" applyBorder="1" applyAlignment="1" applyProtection="1">
      <alignment horizontal="center" vertical="center" wrapText="1"/>
      <protection hidden="1"/>
    </xf>
    <xf numFmtId="9" fontId="3" fillId="0" borderId="9" xfId="0" applyNumberFormat="1" applyFont="1" applyBorder="1" applyAlignment="1" applyProtection="1">
      <alignment horizontal="center" vertical="center"/>
      <protection hidden="1"/>
    </xf>
    <xf numFmtId="4" fontId="7" fillId="4" borderId="9" xfId="0" applyNumberFormat="1" applyFont="1" applyFill="1" applyBorder="1" applyAlignment="1" applyProtection="1">
      <alignment horizontal="center" vertical="center"/>
      <protection hidden="1"/>
    </xf>
    <xf numFmtId="4" fontId="3" fillId="7" borderId="9" xfId="0" applyNumberFormat="1" applyFont="1" applyFill="1" applyBorder="1" applyAlignment="1" applyProtection="1">
      <alignment horizontal="center" vertical="center"/>
      <protection hidden="1"/>
    </xf>
    <xf numFmtId="4" fontId="3" fillId="0" borderId="9" xfId="0" applyNumberFormat="1" applyFont="1" applyBorder="1" applyAlignment="1" applyProtection="1">
      <alignment horizontal="center" vertical="center"/>
      <protection hidden="1"/>
    </xf>
    <xf numFmtId="0" fontId="6" fillId="0" borderId="9" xfId="0" applyFont="1" applyBorder="1" applyAlignment="1" applyProtection="1">
      <alignment horizontal="center" vertical="center" wrapText="1"/>
      <protection hidden="1"/>
    </xf>
    <xf numFmtId="171" fontId="6" fillId="0" borderId="9" xfId="0" applyNumberFormat="1" applyFont="1" applyBorder="1" applyAlignment="1" applyProtection="1">
      <alignment vertical="center" wrapText="1"/>
      <protection hidden="1"/>
    </xf>
    <xf numFmtId="171" fontId="6" fillId="0" borderId="9" xfId="0" applyNumberFormat="1" applyFont="1" applyBorder="1" applyAlignment="1" applyProtection="1">
      <alignment horizontal="center" vertical="center" wrapText="1"/>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left" vertical="center"/>
      <protection hidden="1"/>
    </xf>
    <xf numFmtId="0" fontId="3" fillId="0" borderId="0" xfId="0" applyFont="1" applyProtection="1">
      <protection hidden="1"/>
    </xf>
    <xf numFmtId="0" fontId="35" fillId="0" borderId="0" xfId="0" applyFont="1" applyProtection="1">
      <protection hidden="1"/>
    </xf>
    <xf numFmtId="0" fontId="3" fillId="0" borderId="0" xfId="0" applyFont="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0" xfId="0" applyFont="1" applyAlignment="1" applyProtection="1">
      <alignment vertical="center"/>
      <protection hidden="1"/>
    </xf>
    <xf numFmtId="0" fontId="12" fillId="6" borderId="9" xfId="0" applyFont="1" applyFill="1" applyBorder="1" applyAlignment="1" applyProtection="1">
      <alignment horizontal="center" vertical="center"/>
      <protection hidden="1"/>
    </xf>
    <xf numFmtId="0" fontId="38" fillId="6" borderId="9" xfId="0" applyFont="1" applyFill="1" applyBorder="1" applyAlignment="1" applyProtection="1">
      <alignment horizontal="center" vertical="center" wrapText="1"/>
      <protection hidden="1"/>
    </xf>
    <xf numFmtId="0" fontId="3" fillId="6" borderId="9" xfId="0" applyFont="1" applyFill="1" applyBorder="1" applyAlignment="1" applyProtection="1">
      <alignment horizontal="center" vertical="center" wrapText="1"/>
      <protection hidden="1"/>
    </xf>
    <xf numFmtId="1" fontId="12" fillId="6" borderId="9" xfId="0" applyNumberFormat="1" applyFont="1" applyFill="1" applyBorder="1" applyAlignment="1" applyProtection="1">
      <alignment horizontal="center" vertical="center" wrapText="1"/>
      <protection hidden="1"/>
    </xf>
    <xf numFmtId="0" fontId="12" fillId="6" borderId="9" xfId="0" applyFont="1" applyFill="1" applyBorder="1" applyAlignment="1" applyProtection="1">
      <alignment horizontal="center" vertical="center" wrapText="1"/>
      <protection hidden="1"/>
    </xf>
    <xf numFmtId="0" fontId="3" fillId="0" borderId="0" xfId="0" applyFont="1" applyAlignment="1" applyProtection="1">
      <alignment horizontal="center"/>
      <protection hidden="1"/>
    </xf>
    <xf numFmtId="0" fontId="1" fillId="7" borderId="9" xfId="0" applyFont="1" applyFill="1" applyBorder="1" applyAlignment="1" applyProtection="1">
      <alignment horizontal="center" vertical="center" wrapText="1"/>
      <protection hidden="1"/>
    </xf>
    <xf numFmtId="0" fontId="1" fillId="17" borderId="9" xfId="0"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9" xfId="0" applyFont="1" applyBorder="1" applyAlignment="1" applyProtection="1">
      <alignment vertical="center"/>
      <protection hidden="1"/>
    </xf>
    <xf numFmtId="171" fontId="14" fillId="0" borderId="9" xfId="0" applyNumberFormat="1" applyFont="1" applyBorder="1" applyAlignment="1" applyProtection="1">
      <alignment horizontal="center" vertical="center"/>
      <protection hidden="1"/>
    </xf>
    <xf numFmtId="171" fontId="14" fillId="0" borderId="9" xfId="0" applyNumberFormat="1" applyFont="1" applyBorder="1" applyAlignment="1" applyProtection="1">
      <alignment horizontal="center"/>
      <protection hidden="1"/>
    </xf>
    <xf numFmtId="0" fontId="14" fillId="0" borderId="9" xfId="0" applyFont="1" applyBorder="1" applyAlignment="1" applyProtection="1">
      <alignment horizontal="center" vertical="center"/>
      <protection hidden="1"/>
    </xf>
    <xf numFmtId="0" fontId="39" fillId="7" borderId="9" xfId="0" applyFont="1" applyFill="1" applyBorder="1" applyAlignment="1" applyProtection="1">
      <alignment horizontal="center" vertical="center"/>
      <protection hidden="1"/>
    </xf>
    <xf numFmtId="0" fontId="24" fillId="18" borderId="9" xfId="0" applyFont="1" applyFill="1" applyBorder="1" applyAlignment="1" applyProtection="1">
      <alignment horizontal="center" vertical="center"/>
      <protection hidden="1"/>
    </xf>
    <xf numFmtId="0" fontId="12" fillId="3"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169" fontId="3" fillId="0" borderId="0" xfId="0" applyNumberFormat="1" applyFont="1" applyProtection="1">
      <protection hidden="1"/>
    </xf>
    <xf numFmtId="0" fontId="12" fillId="3" borderId="9" xfId="0" applyFont="1" applyFill="1" applyBorder="1" applyAlignment="1" applyProtection="1">
      <alignment horizontal="center" vertical="center" wrapText="1"/>
      <protection hidden="1"/>
    </xf>
    <xf numFmtId="0" fontId="12" fillId="7" borderId="9" xfId="0" applyFont="1" applyFill="1" applyBorder="1" applyAlignment="1" applyProtection="1">
      <alignment horizontal="center" vertical="center"/>
      <protection hidden="1"/>
    </xf>
    <xf numFmtId="183" fontId="12" fillId="3" borderId="9" xfId="0" applyNumberFormat="1" applyFont="1" applyFill="1" applyBorder="1" applyAlignment="1" applyProtection="1">
      <alignment horizontal="center" vertical="center"/>
      <protection hidden="1"/>
    </xf>
    <xf numFmtId="169" fontId="3" fillId="0" borderId="9" xfId="0" applyNumberFormat="1" applyFont="1" applyBorder="1" applyAlignment="1" applyProtection="1">
      <alignment horizontal="center" vertical="center"/>
      <protection hidden="1"/>
    </xf>
    <xf numFmtId="182" fontId="3" fillId="7" borderId="9" xfId="0" applyNumberFormat="1" applyFont="1" applyFill="1" applyBorder="1" applyAlignment="1" applyProtection="1">
      <alignment horizontal="center" vertical="center"/>
      <protection hidden="1"/>
    </xf>
    <xf numFmtId="183" fontId="3" fillId="0" borderId="9" xfId="0" applyNumberFormat="1" applyFont="1" applyBorder="1" applyAlignment="1" applyProtection="1">
      <alignment horizontal="center" vertical="center"/>
      <protection hidden="1"/>
    </xf>
    <xf numFmtId="0" fontId="35" fillId="5" borderId="3" xfId="0" applyFont="1" applyFill="1" applyBorder="1" applyProtection="1">
      <protection hidden="1"/>
    </xf>
    <xf numFmtId="4" fontId="27" fillId="7" borderId="63" xfId="0" applyNumberFormat="1" applyFont="1" applyFill="1" applyBorder="1" applyAlignment="1" applyProtection="1">
      <alignment horizontal="center" vertical="center"/>
      <protection hidden="1"/>
    </xf>
    <xf numFmtId="0" fontId="27" fillId="3" borderId="65" xfId="0" applyFont="1" applyFill="1" applyBorder="1" applyAlignment="1" applyProtection="1">
      <alignment horizontal="center"/>
      <protection hidden="1"/>
    </xf>
    <xf numFmtId="184" fontId="40" fillId="6" borderId="66" xfId="0" applyNumberFormat="1" applyFont="1" applyFill="1" applyBorder="1" applyAlignment="1" applyProtection="1">
      <alignment horizontal="center" vertical="center"/>
      <protection hidden="1"/>
    </xf>
    <xf numFmtId="170" fontId="27" fillId="7" borderId="63" xfId="0" applyNumberFormat="1" applyFont="1" applyFill="1" applyBorder="1" applyAlignment="1" applyProtection="1">
      <alignment horizontal="center" vertical="center" wrapText="1"/>
      <protection hidden="1"/>
    </xf>
    <xf numFmtId="0" fontId="41" fillId="7" borderId="63" xfId="0" applyFont="1" applyFill="1" applyBorder="1" applyAlignment="1" applyProtection="1">
      <alignment horizontal="center" vertical="center"/>
      <protection hidden="1"/>
    </xf>
    <xf numFmtId="0" fontId="42" fillId="6" borderId="67" xfId="0" applyFont="1" applyFill="1" applyBorder="1" applyAlignment="1" applyProtection="1">
      <alignment horizontal="center" vertical="center"/>
      <protection hidden="1"/>
    </xf>
    <xf numFmtId="0" fontId="27" fillId="3" borderId="71" xfId="0" applyFont="1" applyFill="1" applyBorder="1" applyAlignment="1" applyProtection="1">
      <alignment horizontal="center" vertical="center" wrapText="1"/>
      <protection hidden="1"/>
    </xf>
    <xf numFmtId="184" fontId="27" fillId="6" borderId="72" xfId="0" applyNumberFormat="1" applyFont="1" applyFill="1" applyBorder="1" applyAlignment="1" applyProtection="1">
      <alignment horizontal="center" vertical="center"/>
      <protection hidden="1"/>
    </xf>
    <xf numFmtId="164" fontId="27" fillId="7" borderId="63" xfId="0" applyNumberFormat="1" applyFont="1" applyFill="1" applyBorder="1" applyAlignment="1" applyProtection="1">
      <alignment horizontal="center" vertical="center" wrapText="1"/>
      <protection hidden="1"/>
    </xf>
    <xf numFmtId="10" fontId="44" fillId="7" borderId="63" xfId="0" applyNumberFormat="1" applyFont="1" applyFill="1" applyBorder="1" applyAlignment="1" applyProtection="1">
      <alignment horizontal="center" vertical="center" wrapText="1"/>
      <protection hidden="1"/>
    </xf>
    <xf numFmtId="0" fontId="27" fillId="3" borderId="9" xfId="0" applyFont="1" applyFill="1" applyBorder="1" applyAlignment="1" applyProtection="1">
      <alignment horizontal="center" vertical="center"/>
      <protection hidden="1"/>
    </xf>
    <xf numFmtId="0" fontId="35" fillId="5" borderId="3" xfId="0" applyFont="1" applyFill="1" applyBorder="1" applyAlignment="1" applyProtection="1">
      <alignment horizontal="center"/>
      <protection hidden="1"/>
    </xf>
    <xf numFmtId="0" fontId="35" fillId="5" borderId="3" xfId="0" applyFont="1" applyFill="1" applyBorder="1" applyAlignment="1" applyProtection="1">
      <alignment horizontal="left"/>
      <protection hidden="1"/>
    </xf>
    <xf numFmtId="0" fontId="27" fillId="7" borderId="9" xfId="0" applyFont="1" applyFill="1" applyBorder="1" applyAlignment="1" applyProtection="1">
      <alignment horizontal="center" vertical="center" wrapText="1"/>
      <protection hidden="1"/>
    </xf>
    <xf numFmtId="0" fontId="41" fillId="3" borderId="9" xfId="0" applyFont="1" applyFill="1" applyBorder="1" applyAlignment="1" applyProtection="1">
      <alignment horizontal="center" vertical="center" wrapText="1"/>
      <protection hidden="1"/>
    </xf>
    <xf numFmtId="0" fontId="41" fillId="3" borderId="9" xfId="0" applyFont="1" applyFill="1" applyBorder="1" applyAlignment="1" applyProtection="1">
      <alignment vertical="center" wrapText="1"/>
      <protection hidden="1"/>
    </xf>
    <xf numFmtId="0" fontId="41" fillId="3" borderId="54" xfId="0" applyFont="1" applyFill="1" applyBorder="1" applyAlignment="1" applyProtection="1">
      <alignment horizontal="center" vertical="center" wrapText="1"/>
      <protection hidden="1"/>
    </xf>
    <xf numFmtId="0" fontId="41" fillId="3" borderId="55" xfId="0" applyFont="1" applyFill="1" applyBorder="1" applyAlignment="1" applyProtection="1">
      <alignment horizontal="center" vertical="center" wrapText="1"/>
      <protection hidden="1"/>
    </xf>
    <xf numFmtId="185" fontId="35" fillId="0" borderId="0" xfId="0" applyNumberFormat="1" applyFont="1" applyAlignment="1" applyProtection="1">
      <alignment vertical="center"/>
      <protection hidden="1"/>
    </xf>
    <xf numFmtId="0" fontId="41" fillId="5" borderId="9" xfId="0" applyFont="1" applyFill="1" applyBorder="1" applyAlignment="1" applyProtection="1">
      <alignment horizontal="center" vertical="center"/>
      <protection hidden="1"/>
    </xf>
    <xf numFmtId="0" fontId="45" fillId="7" borderId="9" xfId="0" applyFont="1" applyFill="1" applyBorder="1" applyAlignment="1" applyProtection="1">
      <alignment horizontal="center" vertical="center" wrapText="1"/>
      <protection hidden="1"/>
    </xf>
    <xf numFmtId="2" fontId="45" fillId="5" borderId="9" xfId="0" applyNumberFormat="1" applyFont="1" applyFill="1" applyBorder="1" applyAlignment="1" applyProtection="1">
      <alignment horizontal="center" vertical="center"/>
      <protection hidden="1"/>
    </xf>
    <xf numFmtId="2" fontId="41" fillId="5" borderId="9" xfId="0" applyNumberFormat="1" applyFont="1" applyFill="1" applyBorder="1" applyAlignment="1" applyProtection="1">
      <alignment horizontal="center" vertical="center"/>
      <protection hidden="1"/>
    </xf>
    <xf numFmtId="1" fontId="46" fillId="0" borderId="9" xfId="0" applyNumberFormat="1" applyFont="1" applyBorder="1" applyAlignment="1" applyProtection="1">
      <alignment horizontal="center" vertical="center"/>
      <protection hidden="1"/>
    </xf>
    <xf numFmtId="0" fontId="35" fillId="0" borderId="0" xfId="0" applyFont="1" applyAlignment="1" applyProtection="1">
      <alignment vertical="center"/>
      <protection hidden="1"/>
    </xf>
    <xf numFmtId="1" fontId="35" fillId="0" borderId="0" xfId="0" applyNumberFormat="1" applyFont="1" applyAlignment="1" applyProtection="1">
      <alignment horizontal="center" vertical="center"/>
      <protection hidden="1"/>
    </xf>
    <xf numFmtId="165" fontId="35" fillId="0" borderId="0" xfId="0" applyNumberFormat="1" applyFont="1" applyProtection="1">
      <protection hidden="1"/>
    </xf>
    <xf numFmtId="9" fontId="35" fillId="0" borderId="0" xfId="0" applyNumberFormat="1" applyFont="1" applyProtection="1">
      <protection hidden="1"/>
    </xf>
    <xf numFmtId="0" fontId="7" fillId="5" borderId="56" xfId="0" applyFont="1" applyFill="1" applyBorder="1" applyAlignment="1" applyProtection="1">
      <alignment wrapText="1"/>
      <protection hidden="1"/>
    </xf>
    <xf numFmtId="0" fontId="7" fillId="5" borderId="60" xfId="0" applyFont="1" applyFill="1" applyBorder="1" applyAlignment="1" applyProtection="1">
      <alignment vertical="center" wrapText="1"/>
      <protection hidden="1"/>
    </xf>
    <xf numFmtId="0" fontId="7" fillId="5" borderId="53" xfId="0" applyFont="1" applyFill="1" applyBorder="1" applyAlignment="1" applyProtection="1">
      <alignment vertical="center" wrapText="1"/>
      <protection hidden="1"/>
    </xf>
    <xf numFmtId="0" fontId="5" fillId="0" borderId="73" xfId="0" applyFont="1" applyBorder="1" applyAlignment="1" applyProtection="1">
      <alignment horizontal="center" vertical="center"/>
      <protection hidden="1"/>
    </xf>
    <xf numFmtId="166" fontId="56" fillId="0" borderId="73" xfId="1" applyFont="1" applyBorder="1" applyAlignment="1">
      <alignment horizontal="center" vertical="center" wrapText="1"/>
    </xf>
    <xf numFmtId="22" fontId="56" fillId="19" borderId="73" xfId="0" applyNumberFormat="1" applyFont="1" applyFill="1" applyBorder="1" applyAlignment="1">
      <alignment horizontal="center" vertical="center" wrapText="1"/>
    </xf>
    <xf numFmtId="0" fontId="56" fillId="19" borderId="73" xfId="0" applyFont="1" applyFill="1" applyBorder="1" applyAlignment="1">
      <alignment horizontal="center" vertical="center" wrapText="1"/>
    </xf>
    <xf numFmtId="166" fontId="56" fillId="19" borderId="73" xfId="1" applyFont="1" applyFill="1" applyBorder="1" applyAlignment="1">
      <alignment horizontal="center" vertical="center" wrapText="1"/>
    </xf>
    <xf numFmtId="0" fontId="58" fillId="0" borderId="9" xfId="0" applyFont="1" applyBorder="1" applyAlignment="1" applyProtection="1">
      <alignment horizontal="center" vertical="center"/>
      <protection hidden="1"/>
    </xf>
    <xf numFmtId="0" fontId="58" fillId="0" borderId="9" xfId="0" applyFont="1" applyBorder="1" applyAlignment="1" applyProtection="1">
      <alignment vertical="center"/>
      <protection hidden="1"/>
    </xf>
    <xf numFmtId="2" fontId="58" fillId="0" borderId="9" xfId="0" applyNumberFormat="1" applyFont="1" applyBorder="1" applyAlignment="1" applyProtection="1">
      <alignment vertical="center"/>
      <protection hidden="1"/>
    </xf>
    <xf numFmtId="6" fontId="5" fillId="7" borderId="3" xfId="0" applyNumberFormat="1" applyFont="1" applyFill="1" applyBorder="1" applyAlignment="1" applyProtection="1">
      <alignment vertical="center"/>
      <protection hidden="1"/>
    </xf>
    <xf numFmtId="0" fontId="54" fillId="0" borderId="9" xfId="0" applyFont="1" applyBorder="1" applyAlignment="1" applyProtection="1">
      <alignment horizontal="center" vertical="center" wrapText="1"/>
      <protection hidden="1"/>
    </xf>
    <xf numFmtId="0" fontId="0" fillId="0" borderId="0" xfId="0" applyFont="1" applyAlignment="1" applyProtection="1">
      <protection hidden="1"/>
    </xf>
    <xf numFmtId="0" fontId="3" fillId="3" borderId="3" xfId="0" applyFont="1" applyFill="1" applyBorder="1" applyAlignment="1" applyProtection="1">
      <alignment vertical="center" wrapText="1"/>
    </xf>
    <xf numFmtId="0" fontId="0" fillId="0" borderId="0" xfId="0" applyFont="1" applyAlignment="1" applyProtection="1"/>
    <xf numFmtId="0" fontId="6" fillId="0" borderId="8"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0" xfId="0" applyFont="1" applyAlignment="1" applyProtection="1">
      <alignment vertical="center"/>
    </xf>
    <xf numFmtId="49" fontId="5" fillId="0" borderId="0" xfId="0" applyNumberFormat="1" applyFont="1" applyAlignment="1" applyProtection="1">
      <alignment horizontal="center" vertical="center" wrapText="1"/>
    </xf>
    <xf numFmtId="0" fontId="20" fillId="14" borderId="48" xfId="0" applyFont="1" applyFill="1" applyBorder="1" applyAlignment="1" applyProtection="1">
      <alignment horizontal="center" vertical="center"/>
      <protection hidden="1"/>
    </xf>
    <xf numFmtId="0" fontId="28" fillId="14" borderId="49" xfId="0" applyFont="1" applyFill="1" applyBorder="1" applyAlignment="1" applyProtection="1">
      <alignment horizontal="center"/>
      <protection hidden="1"/>
    </xf>
    <xf numFmtId="0" fontId="28" fillId="14" borderId="50" xfId="0" applyFont="1" applyFill="1" applyBorder="1" applyAlignment="1" applyProtection="1">
      <alignment vertical="center"/>
      <protection hidden="1"/>
    </xf>
    <xf numFmtId="0" fontId="28" fillId="14" borderId="49" xfId="0" applyFont="1" applyFill="1" applyBorder="1" applyAlignment="1" applyProtection="1">
      <alignment vertical="center"/>
      <protection hidden="1"/>
    </xf>
    <xf numFmtId="0" fontId="28" fillId="14" borderId="51" xfId="0" applyFont="1" applyFill="1" applyBorder="1" applyAlignment="1" applyProtection="1">
      <alignment vertical="center"/>
      <protection hidden="1"/>
    </xf>
    <xf numFmtId="10" fontId="3" fillId="0" borderId="0" xfId="0" applyNumberFormat="1" applyFont="1" applyProtection="1">
      <protection hidden="1"/>
    </xf>
    <xf numFmtId="0" fontId="29" fillId="15" borderId="52" xfId="0" applyFont="1" applyFill="1" applyBorder="1" applyAlignment="1" applyProtection="1">
      <alignment horizontal="center" vertical="center" wrapText="1"/>
      <protection hidden="1"/>
    </xf>
    <xf numFmtId="3" fontId="3" fillId="0" borderId="0" xfId="0" applyNumberFormat="1" applyFont="1" applyProtection="1">
      <protection hidden="1"/>
    </xf>
    <xf numFmtId="177" fontId="3" fillId="0" borderId="0" xfId="0" applyNumberFormat="1" applyFont="1" applyProtection="1">
      <protection hidden="1"/>
    </xf>
    <xf numFmtId="0" fontId="30" fillId="16" borderId="24" xfId="0" applyFont="1" applyFill="1" applyBorder="1" applyAlignment="1" applyProtection="1">
      <alignment horizontal="center" vertical="center"/>
      <protection hidden="1"/>
    </xf>
    <xf numFmtId="0" fontId="3" fillId="5" borderId="18" xfId="0" applyFont="1" applyFill="1" applyBorder="1" applyAlignment="1" applyProtection="1">
      <alignment horizontal="center" vertical="center"/>
      <protection hidden="1"/>
    </xf>
    <xf numFmtId="0" fontId="3" fillId="5" borderId="20" xfId="0" applyFont="1" applyFill="1" applyBorder="1" applyAlignment="1" applyProtection="1">
      <alignment horizontal="center" vertical="center"/>
      <protection hidden="1"/>
    </xf>
    <xf numFmtId="178" fontId="34" fillId="0" borderId="19" xfId="0" applyNumberFormat="1" applyFont="1" applyBorder="1" applyAlignment="1" applyProtection="1">
      <alignment horizontal="center" vertical="center"/>
      <protection hidden="1"/>
    </xf>
    <xf numFmtId="169" fontId="34" fillId="0" borderId="19" xfId="0" applyNumberFormat="1" applyFont="1" applyBorder="1" applyAlignment="1" applyProtection="1">
      <alignment horizontal="center" vertical="center"/>
      <protection hidden="1"/>
    </xf>
    <xf numFmtId="179" fontId="31" fillId="7" borderId="9" xfId="0" applyNumberFormat="1" applyFont="1" applyFill="1" applyBorder="1" applyAlignment="1" applyProtection="1">
      <alignment horizontal="center" vertical="center" wrapText="1"/>
      <protection hidden="1"/>
    </xf>
    <xf numFmtId="180" fontId="36" fillId="7" borderId="9" xfId="0" applyNumberFormat="1" applyFont="1" applyFill="1" applyBorder="1" applyAlignment="1" applyProtection="1">
      <alignment horizontal="center" vertical="center"/>
      <protection hidden="1"/>
    </xf>
    <xf numFmtId="0" fontId="33" fillId="0" borderId="0" xfId="0" applyFont="1" applyAlignment="1" applyProtection="1">
      <alignment horizontal="center"/>
      <protection hidden="1"/>
    </xf>
    <xf numFmtId="0" fontId="33" fillId="0" borderId="0" xfId="0" applyFont="1" applyProtection="1">
      <protection hidden="1"/>
    </xf>
    <xf numFmtId="0" fontId="20" fillId="0" borderId="0" xfId="0" applyFont="1" applyProtection="1">
      <protection hidden="1"/>
    </xf>
    <xf numFmtId="10" fontId="20" fillId="0" borderId="0" xfId="0" applyNumberFormat="1" applyFont="1" applyProtection="1">
      <protection hidden="1"/>
    </xf>
    <xf numFmtId="0" fontId="28" fillId="5" borderId="9" xfId="0" applyFont="1" applyFill="1" applyBorder="1" applyAlignment="1" applyProtection="1">
      <alignment horizontal="center" vertical="center"/>
      <protection hidden="1"/>
    </xf>
    <xf numFmtId="10" fontId="28" fillId="5" borderId="9" xfId="0" applyNumberFormat="1" applyFont="1" applyFill="1" applyBorder="1" applyAlignment="1" applyProtection="1">
      <alignment horizontal="center" vertical="center"/>
      <protection hidden="1"/>
    </xf>
    <xf numFmtId="0" fontId="20" fillId="5" borderId="3" xfId="0" applyFont="1" applyFill="1" applyBorder="1" applyProtection="1">
      <protection hidden="1"/>
    </xf>
    <xf numFmtId="10" fontId="20" fillId="5" borderId="3" xfId="0" applyNumberFormat="1" applyFont="1" applyFill="1" applyBorder="1" applyProtection="1">
      <protection hidden="1"/>
    </xf>
    <xf numFmtId="0" fontId="32" fillId="0" borderId="0" xfId="0" applyFont="1" applyProtection="1">
      <protection hidden="1"/>
    </xf>
    <xf numFmtId="0" fontId="12" fillId="5" borderId="9" xfId="0" applyFont="1" applyFill="1" applyBorder="1" applyAlignment="1" applyProtection="1">
      <alignment horizontal="center" vertical="center"/>
      <protection hidden="1"/>
    </xf>
    <xf numFmtId="0" fontId="3" fillId="7" borderId="9" xfId="0" applyFont="1" applyFill="1" applyBorder="1" applyAlignment="1" applyProtection="1">
      <alignment horizontal="center" vertical="center"/>
      <protection hidden="1"/>
    </xf>
    <xf numFmtId="0" fontId="3" fillId="7" borderId="9" xfId="0" applyFont="1" applyFill="1" applyBorder="1" applyAlignment="1" applyProtection="1">
      <alignment horizontal="center" vertical="center" wrapText="1"/>
      <protection hidden="1"/>
    </xf>
    <xf numFmtId="168" fontId="3" fillId="0" borderId="9" xfId="0" applyNumberFormat="1" applyFont="1" applyBorder="1" applyAlignment="1" applyProtection="1">
      <alignment horizontal="center" vertical="center"/>
      <protection hidden="1"/>
    </xf>
    <xf numFmtId="0" fontId="3" fillId="0" borderId="9" xfId="0" applyFont="1" applyBorder="1" applyAlignment="1" applyProtection="1">
      <alignment horizontal="center"/>
      <protection hidden="1"/>
    </xf>
    <xf numFmtId="10" fontId="3" fillId="0" borderId="9" xfId="0" applyNumberFormat="1" applyFont="1" applyBorder="1" applyAlignment="1" applyProtection="1">
      <alignment horizontal="center"/>
      <protection hidden="1"/>
    </xf>
    <xf numFmtId="0" fontId="0" fillId="0" borderId="0" xfId="0" applyFont="1" applyAlignment="1" applyProtection="1">
      <protection hidden="1"/>
    </xf>
    <xf numFmtId="0" fontId="0" fillId="0" borderId="0" xfId="0" applyFont="1" applyAlignment="1" applyProtection="1">
      <protection hidden="1"/>
    </xf>
    <xf numFmtId="0" fontId="30" fillId="16" borderId="26" xfId="0" applyFont="1" applyFill="1" applyBorder="1" applyAlignment="1" applyProtection="1">
      <alignment horizontal="center" vertical="center"/>
      <protection hidden="1"/>
    </xf>
    <xf numFmtId="0" fontId="61" fillId="0" borderId="73" xfId="3" applyBorder="1" applyAlignment="1">
      <alignment horizontal="center" vertical="center" wrapText="1"/>
    </xf>
    <xf numFmtId="166" fontId="35" fillId="0" borderId="0" xfId="1" applyFont="1" applyProtection="1">
      <protection hidden="1"/>
    </xf>
    <xf numFmtId="166" fontId="35" fillId="0" borderId="0" xfId="0" applyNumberFormat="1" applyFont="1" applyProtection="1">
      <protection hidden="1"/>
    </xf>
    <xf numFmtId="183" fontId="3" fillId="0" borderId="0" xfId="0" applyNumberFormat="1" applyFont="1" applyProtection="1">
      <protection hidden="1"/>
    </xf>
    <xf numFmtId="0" fontId="0" fillId="0" borderId="0" xfId="0" applyFont="1" applyAlignment="1" applyProtection="1">
      <protection hidden="1"/>
    </xf>
    <xf numFmtId="0" fontId="0" fillId="0" borderId="0" xfId="0" applyFont="1" applyAlignment="1" applyProtection="1">
      <protection hidden="1"/>
    </xf>
    <xf numFmtId="0" fontId="5" fillId="0" borderId="20" xfId="0" applyFont="1" applyBorder="1" applyAlignment="1" applyProtection="1">
      <alignment horizontal="center" vertical="center" wrapText="1"/>
      <protection hidden="1"/>
    </xf>
    <xf numFmtId="0" fontId="61" fillId="0" borderId="78" xfId="3" applyBorder="1" applyAlignment="1">
      <alignment horizontal="center" vertical="center" wrapText="1"/>
    </xf>
    <xf numFmtId="0" fontId="7" fillId="0" borderId="55" xfId="0" applyFont="1" applyBorder="1" applyAlignment="1" applyProtection="1">
      <alignment horizontal="center" vertical="center" wrapText="1"/>
    </xf>
    <xf numFmtId="0" fontId="7" fillId="0" borderId="73" xfId="0" applyFont="1" applyBorder="1" applyAlignment="1" applyProtection="1">
      <alignment horizontal="center" vertical="center" wrapText="1"/>
    </xf>
    <xf numFmtId="0" fontId="47" fillId="0" borderId="73" xfId="0" applyFont="1" applyBorder="1" applyAlignment="1">
      <alignment horizontal="left" vertical="center" wrapText="1"/>
    </xf>
    <xf numFmtId="0" fontId="5" fillId="0" borderId="78" xfId="0" applyFont="1" applyBorder="1" applyAlignment="1" applyProtection="1">
      <alignment horizontal="center" vertical="center"/>
      <protection hidden="1"/>
    </xf>
    <xf numFmtId="22" fontId="56" fillId="19" borderId="78" xfId="0" applyNumberFormat="1" applyFont="1" applyFill="1" applyBorder="1" applyAlignment="1">
      <alignment horizontal="center" vertical="center" wrapText="1"/>
    </xf>
    <xf numFmtId="0" fontId="56" fillId="19" borderId="78" xfId="0" applyFont="1" applyFill="1" applyBorder="1" applyAlignment="1">
      <alignment horizontal="center" vertical="center" wrapText="1"/>
    </xf>
    <xf numFmtId="166" fontId="56" fillId="0" borderId="78" xfId="1" applyFont="1" applyBorder="1" applyAlignment="1">
      <alignment horizontal="center" vertical="center" wrapText="1"/>
    </xf>
    <xf numFmtId="166" fontId="56" fillId="19" borderId="78" xfId="1" applyFont="1" applyFill="1" applyBorder="1" applyAlignment="1">
      <alignment horizontal="center" vertical="center" wrapText="1"/>
    </xf>
    <xf numFmtId="0" fontId="7" fillId="3" borderId="79" xfId="0" applyFont="1" applyFill="1" applyBorder="1" applyAlignment="1" applyProtection="1">
      <alignment horizontal="center" vertical="center"/>
      <protection hidden="1"/>
    </xf>
    <xf numFmtId="0" fontId="7" fillId="3" borderId="78" xfId="0" applyFont="1" applyFill="1" applyBorder="1" applyAlignment="1" applyProtection="1">
      <alignment horizontal="center" vertical="center" wrapText="1"/>
      <protection hidden="1"/>
    </xf>
    <xf numFmtId="0" fontId="7" fillId="3" borderId="80" xfId="0" applyFont="1" applyFill="1" applyBorder="1" applyAlignment="1" applyProtection="1">
      <alignment horizontal="center" vertical="center" wrapText="1"/>
      <protection hidden="1"/>
    </xf>
    <xf numFmtId="0" fontId="5" fillId="0" borderId="74"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3" fillId="5" borderId="30" xfId="0" applyFont="1" applyFill="1" applyBorder="1" applyAlignment="1" applyProtection="1">
      <alignment horizontal="center" vertical="center"/>
      <protection hidden="1"/>
    </xf>
    <xf numFmtId="178" fontId="34" fillId="0" borderId="20" xfId="0" applyNumberFormat="1" applyFont="1" applyBorder="1" applyAlignment="1" applyProtection="1">
      <alignment horizontal="center" vertical="center"/>
      <protection hidden="1"/>
    </xf>
    <xf numFmtId="169" fontId="34" fillId="0" borderId="20" xfId="0" applyNumberFormat="1" applyFont="1" applyBorder="1" applyAlignment="1" applyProtection="1">
      <alignment horizontal="center" vertical="center"/>
      <protection hidden="1"/>
    </xf>
    <xf numFmtId="0" fontId="29" fillId="21" borderId="73" xfId="0" applyFont="1" applyFill="1" applyBorder="1" applyAlignment="1" applyProtection="1">
      <alignment horizontal="center" vertical="center" wrapText="1"/>
    </xf>
    <xf numFmtId="0" fontId="29" fillId="21" borderId="74" xfId="0" applyFont="1" applyFill="1" applyBorder="1" applyAlignment="1" applyProtection="1">
      <alignment horizontal="center" vertical="center" wrapText="1"/>
    </xf>
    <xf numFmtId="0" fontId="29" fillId="21" borderId="78" xfId="0" applyFont="1" applyFill="1" applyBorder="1" applyAlignment="1" applyProtection="1">
      <alignment horizontal="center" vertical="center" wrapText="1"/>
    </xf>
    <xf numFmtId="0" fontId="29" fillId="21" borderId="79" xfId="0" applyFont="1" applyFill="1" applyBorder="1" applyAlignment="1" applyProtection="1">
      <alignment horizontal="center" vertical="center" wrapText="1"/>
    </xf>
    <xf numFmtId="0" fontId="30" fillId="22" borderId="73" xfId="0" applyFont="1" applyFill="1" applyBorder="1" applyAlignment="1" applyProtection="1">
      <alignment horizontal="center" vertical="center" wrapText="1"/>
    </xf>
    <xf numFmtId="0" fontId="66" fillId="22" borderId="73" xfId="0" applyFont="1" applyFill="1" applyBorder="1" applyAlignment="1" applyProtection="1">
      <alignment horizontal="left" vertical="center" wrapText="1"/>
    </xf>
    <xf numFmtId="177" fontId="30" fillId="22" borderId="73" xfId="0" applyNumberFormat="1" applyFont="1" applyFill="1" applyBorder="1" applyAlignment="1" applyProtection="1">
      <alignment horizontal="center" vertical="center" wrapText="1"/>
    </xf>
    <xf numFmtId="166" fontId="30" fillId="20" borderId="73" xfId="1" applyFont="1" applyFill="1" applyBorder="1" applyAlignment="1" applyProtection="1">
      <alignment horizontal="center" vertical="center" wrapText="1"/>
      <protection locked="0"/>
    </xf>
    <xf numFmtId="166" fontId="30" fillId="22" borderId="73" xfId="1" applyFont="1" applyFill="1" applyBorder="1" applyAlignment="1" applyProtection="1">
      <alignment horizontal="center" vertical="center" wrapText="1"/>
      <protection locked="0"/>
    </xf>
    <xf numFmtId="0" fontId="67" fillId="23" borderId="73" xfId="0" applyFont="1" applyFill="1" applyBorder="1" applyAlignment="1" applyProtection="1">
      <alignment horizontal="center" vertical="center" wrapText="1"/>
    </xf>
    <xf numFmtId="166" fontId="30" fillId="23" borderId="75" xfId="1" applyFont="1" applyFill="1" applyBorder="1" applyAlignment="1" applyProtection="1">
      <alignment horizontal="center" vertical="center"/>
      <protection locked="0"/>
    </xf>
    <xf numFmtId="0" fontId="30" fillId="22" borderId="73" xfId="0" applyFont="1" applyFill="1" applyBorder="1" applyAlignment="1" applyProtection="1">
      <alignment horizontal="left" vertical="center" wrapText="1"/>
    </xf>
    <xf numFmtId="0" fontId="30" fillId="20" borderId="73" xfId="0" applyFont="1" applyFill="1" applyBorder="1" applyAlignment="1" applyProtection="1">
      <alignment horizontal="center" vertical="center" wrapText="1"/>
      <protection locked="0"/>
    </xf>
    <xf numFmtId="0" fontId="30" fillId="22" borderId="73" xfId="0" applyFont="1" applyFill="1" applyBorder="1" applyAlignment="1" applyProtection="1">
      <alignment horizontal="center" vertical="center" wrapText="1"/>
      <protection locked="0"/>
    </xf>
    <xf numFmtId="0" fontId="67" fillId="23" borderId="73" xfId="0" applyFont="1" applyFill="1" applyBorder="1" applyAlignment="1" applyProtection="1">
      <alignment horizontal="center" vertical="center" wrapText="1"/>
      <protection locked="0"/>
    </xf>
    <xf numFmtId="0" fontId="29" fillId="21" borderId="73" xfId="0" applyFont="1" applyFill="1" applyBorder="1" applyAlignment="1" applyProtection="1">
      <alignment horizontal="center" vertical="center" wrapText="1"/>
      <protection locked="0"/>
    </xf>
    <xf numFmtId="0" fontId="69" fillId="16" borderId="9" xfId="0" applyFont="1" applyFill="1" applyBorder="1" applyAlignment="1">
      <alignment horizontal="center" vertical="center" wrapText="1"/>
    </xf>
    <xf numFmtId="0" fontId="69" fillId="16" borderId="9" xfId="0" applyFont="1" applyFill="1" applyBorder="1" applyAlignment="1">
      <alignment horizontal="left" vertical="center" wrapText="1"/>
    </xf>
    <xf numFmtId="0" fontId="65" fillId="16" borderId="9" xfId="0" applyFont="1" applyFill="1" applyBorder="1" applyAlignment="1">
      <alignment horizontal="left" vertical="center" wrapText="1"/>
    </xf>
    <xf numFmtId="0" fontId="70" fillId="0" borderId="0" xfId="0" applyFont="1" applyAlignment="1" applyProtection="1">
      <alignment horizontal="center" vertical="center" wrapText="1"/>
      <protection locked="0"/>
    </xf>
    <xf numFmtId="0" fontId="70" fillId="0" borderId="0" xfId="0" applyFont="1" applyProtection="1">
      <protection locked="0"/>
    </xf>
    <xf numFmtId="186" fontId="70" fillId="0" borderId="0" xfId="0" applyNumberFormat="1" applyFont="1" applyAlignment="1" applyProtection="1">
      <alignment wrapText="1"/>
      <protection locked="0"/>
    </xf>
    <xf numFmtId="41" fontId="67" fillId="24" borderId="78" xfId="4" applyFont="1" applyFill="1" applyBorder="1" applyAlignment="1" applyProtection="1">
      <alignment horizontal="center" vertical="center"/>
    </xf>
    <xf numFmtId="0" fontId="67" fillId="24" borderId="78" xfId="0" applyFont="1" applyFill="1" applyBorder="1" applyAlignment="1" applyProtection="1">
      <alignment horizontal="left" vertical="center"/>
      <protection locked="0"/>
    </xf>
    <xf numFmtId="177" fontId="0" fillId="24" borderId="78" xfId="0" applyNumberFormat="1" applyFont="1" applyFill="1" applyBorder="1" applyProtection="1">
      <protection locked="0"/>
    </xf>
    <xf numFmtId="41" fontId="70" fillId="0" borderId="73" xfId="4" applyFont="1" applyBorder="1" applyAlignment="1" applyProtection="1">
      <alignment horizontal="center" vertical="center"/>
    </xf>
    <xf numFmtId="0" fontId="70" fillId="0" borderId="73" xfId="0" applyFont="1" applyBorder="1" applyAlignment="1" applyProtection="1">
      <alignment horizontal="center"/>
      <protection locked="0"/>
    </xf>
    <xf numFmtId="177" fontId="70" fillId="0" borderId="73" xfId="0" applyNumberFormat="1" applyFont="1" applyBorder="1" applyProtection="1">
      <protection locked="0"/>
    </xf>
    <xf numFmtId="41" fontId="71" fillId="24" borderId="73" xfId="4" applyFont="1" applyFill="1" applyBorder="1" applyAlignment="1" applyProtection="1">
      <alignment horizontal="center" vertical="center"/>
    </xf>
    <xf numFmtId="0" fontId="72" fillId="24" borderId="73" xfId="0" applyFont="1" applyFill="1" applyBorder="1" applyAlignment="1" applyProtection="1">
      <alignment horizontal="center" vertical="center"/>
    </xf>
    <xf numFmtId="181" fontId="72" fillId="24" borderId="73" xfId="0" applyNumberFormat="1" applyFont="1" applyFill="1" applyBorder="1" applyProtection="1">
      <protection locked="0"/>
    </xf>
    <xf numFmtId="167" fontId="30" fillId="20" borderId="73" xfId="5" applyFont="1" applyFill="1" applyBorder="1" applyAlignment="1" applyProtection="1">
      <alignment horizontal="right" vertical="center" wrapText="1"/>
      <protection locked="0"/>
    </xf>
    <xf numFmtId="167" fontId="30" fillId="22" borderId="73" xfId="5" applyFont="1" applyFill="1" applyBorder="1" applyAlignment="1" applyProtection="1">
      <alignment horizontal="right" vertical="center" wrapText="1"/>
      <protection locked="0"/>
    </xf>
    <xf numFmtId="167" fontId="67" fillId="23" borderId="73" xfId="5" applyFont="1" applyFill="1" applyBorder="1" applyAlignment="1" applyProtection="1">
      <alignment horizontal="right" vertical="center" wrapText="1"/>
    </xf>
    <xf numFmtId="167" fontId="30" fillId="23" borderId="75" xfId="5" applyFont="1" applyFill="1" applyBorder="1" applyAlignment="1" applyProtection="1">
      <alignment horizontal="right" vertical="center"/>
      <protection locked="0"/>
    </xf>
    <xf numFmtId="167" fontId="29" fillId="21" borderId="73" xfId="5" applyFont="1" applyFill="1" applyBorder="1" applyAlignment="1" applyProtection="1">
      <alignment horizontal="right" vertical="center" wrapText="1"/>
    </xf>
    <xf numFmtId="167" fontId="67" fillId="23" borderId="73" xfId="5" applyFont="1" applyFill="1" applyBorder="1" applyAlignment="1" applyProtection="1">
      <alignment horizontal="right" vertical="center" wrapText="1"/>
      <protection locked="0"/>
    </xf>
    <xf numFmtId="167" fontId="29" fillId="21" borderId="73" xfId="5" applyFont="1" applyFill="1" applyBorder="1" applyAlignment="1" applyProtection="1">
      <alignment horizontal="right" vertical="center" wrapText="1"/>
      <protection locked="0"/>
    </xf>
    <xf numFmtId="0" fontId="30" fillId="16" borderId="9" xfId="0" applyFont="1" applyFill="1" applyBorder="1" applyAlignment="1">
      <alignment horizontal="center" vertical="center" wrapText="1"/>
    </xf>
    <xf numFmtId="0" fontId="30" fillId="16" borderId="9" xfId="0" applyFont="1" applyFill="1" applyBorder="1" applyAlignment="1">
      <alignment horizontal="left" vertical="center" wrapText="1"/>
    </xf>
    <xf numFmtId="0" fontId="56" fillId="16" borderId="9" xfId="0" applyFont="1" applyFill="1" applyBorder="1" applyAlignment="1">
      <alignment horizontal="left" vertical="center" wrapText="1"/>
    </xf>
    <xf numFmtId="0" fontId="73" fillId="22" borderId="73" xfId="0" applyFont="1" applyFill="1" applyBorder="1" applyAlignment="1" applyProtection="1">
      <alignment horizontal="left" vertical="center" wrapText="1"/>
    </xf>
    <xf numFmtId="0" fontId="30" fillId="16" borderId="84" xfId="0" applyFont="1" applyFill="1" applyBorder="1" applyAlignment="1">
      <alignment horizontal="center" vertical="center" wrapText="1"/>
    </xf>
    <xf numFmtId="0" fontId="30" fillId="16" borderId="84" xfId="0" applyFont="1" applyFill="1" applyBorder="1" applyAlignment="1">
      <alignment horizontal="left" vertical="center" wrapText="1"/>
    </xf>
    <xf numFmtId="0" fontId="30" fillId="16" borderId="20" xfId="0" applyFont="1" applyFill="1" applyBorder="1" applyAlignment="1">
      <alignment horizontal="center" vertical="center" wrapText="1"/>
    </xf>
    <xf numFmtId="0" fontId="56" fillId="16" borderId="20" xfId="0" applyFont="1" applyFill="1" applyBorder="1" applyAlignment="1">
      <alignment horizontal="left" vertical="center" wrapText="1"/>
    </xf>
    <xf numFmtId="0" fontId="30" fillId="22" borderId="78" xfId="0" applyFont="1" applyFill="1" applyBorder="1" applyAlignment="1" applyProtection="1">
      <alignment horizontal="center" vertical="center" wrapText="1"/>
    </xf>
    <xf numFmtId="0" fontId="30" fillId="20" borderId="78" xfId="0" applyFont="1" applyFill="1" applyBorder="1" applyAlignment="1" applyProtection="1">
      <alignment horizontal="center" vertical="center" wrapText="1"/>
      <protection locked="0"/>
    </xf>
    <xf numFmtId="0" fontId="30" fillId="22" borderId="78" xfId="0" applyFont="1" applyFill="1" applyBorder="1" applyAlignment="1" applyProtection="1">
      <alignment horizontal="center" vertical="center" wrapText="1"/>
      <protection locked="0"/>
    </xf>
    <xf numFmtId="167" fontId="30" fillId="20" borderId="73" xfId="5" applyFont="1" applyFill="1" applyBorder="1" applyAlignment="1" applyProtection="1">
      <alignment horizontal="center" vertical="center" wrapText="1"/>
      <protection locked="0"/>
    </xf>
    <xf numFmtId="167" fontId="30" fillId="22" borderId="73" xfId="5" applyFont="1" applyFill="1" applyBorder="1" applyAlignment="1" applyProtection="1">
      <alignment horizontal="center" vertical="center" wrapText="1"/>
      <protection locked="0"/>
    </xf>
    <xf numFmtId="167" fontId="67" fillId="23" borderId="73" xfId="5" applyFont="1" applyFill="1" applyBorder="1" applyAlignment="1" applyProtection="1">
      <alignment horizontal="center" vertical="center" wrapText="1"/>
    </xf>
    <xf numFmtId="167" fontId="30" fillId="23" borderId="75" xfId="5" applyFont="1" applyFill="1" applyBorder="1" applyAlignment="1" applyProtection="1">
      <alignment horizontal="center" vertical="center"/>
      <protection locked="0"/>
    </xf>
    <xf numFmtId="167" fontId="29" fillId="21" borderId="73" xfId="5" applyFont="1" applyFill="1" applyBorder="1" applyAlignment="1" applyProtection="1">
      <alignment horizontal="center" vertical="center" wrapText="1"/>
    </xf>
    <xf numFmtId="167" fontId="67" fillId="23" borderId="73" xfId="5" applyFont="1" applyFill="1" applyBorder="1" applyAlignment="1" applyProtection="1">
      <alignment horizontal="center" vertical="center" wrapText="1"/>
      <protection locked="0"/>
    </xf>
    <xf numFmtId="167" fontId="29" fillId="21" borderId="73" xfId="5" applyFont="1" applyFill="1" applyBorder="1" applyAlignment="1" applyProtection="1">
      <alignment horizontal="center" vertical="center" wrapText="1"/>
      <protection locked="0"/>
    </xf>
    <xf numFmtId="184" fontId="43" fillId="6" borderId="70" xfId="0" applyNumberFormat="1" applyFont="1" applyFill="1" applyBorder="1" applyAlignment="1" applyProtection="1">
      <alignment horizontal="center" vertical="center"/>
      <protection hidden="1"/>
    </xf>
    <xf numFmtId="0" fontId="12" fillId="6" borderId="20" xfId="0" applyFont="1" applyFill="1" applyBorder="1" applyAlignment="1" applyProtection="1">
      <alignment horizontal="center" vertical="center" wrapText="1"/>
      <protection hidden="1"/>
    </xf>
    <xf numFmtId="0" fontId="3" fillId="0" borderId="73" xfId="0" applyFont="1" applyBorder="1" applyAlignment="1" applyProtection="1">
      <alignment horizontal="center" vertical="center" wrapText="1"/>
      <protection hidden="1"/>
    </xf>
    <xf numFmtId="0" fontId="0" fillId="0" borderId="60" xfId="0" applyFont="1" applyBorder="1" applyAlignment="1"/>
    <xf numFmtId="0" fontId="3" fillId="0" borderId="86" xfId="0" applyFont="1" applyBorder="1" applyAlignment="1" applyProtection="1">
      <alignment horizontal="center" vertical="center" wrapText="1"/>
      <protection hidden="1"/>
    </xf>
    <xf numFmtId="0" fontId="3" fillId="0" borderId="87" xfId="0" applyFont="1" applyBorder="1" applyAlignment="1" applyProtection="1">
      <alignment horizontal="center" vertical="center" wrapText="1"/>
      <protection hidden="1"/>
    </xf>
    <xf numFmtId="0" fontId="3" fillId="0" borderId="88" xfId="0" applyFont="1" applyBorder="1" applyAlignment="1" applyProtection="1">
      <alignment horizontal="center" vertical="center" wrapText="1"/>
      <protection hidden="1"/>
    </xf>
    <xf numFmtId="0" fontId="3" fillId="0" borderId="74" xfId="0" applyFont="1" applyBorder="1" applyAlignment="1" applyProtection="1">
      <alignment horizontal="center" vertical="center" wrapText="1"/>
      <protection hidden="1"/>
    </xf>
    <xf numFmtId="0" fontId="3" fillId="0" borderId="89" xfId="0" applyFont="1" applyBorder="1" applyAlignment="1" applyProtection="1">
      <alignment horizontal="center" vertical="center" wrapText="1"/>
      <protection hidden="1"/>
    </xf>
    <xf numFmtId="0" fontId="3" fillId="6" borderId="90" xfId="0" applyFont="1" applyFill="1" applyBorder="1" applyAlignment="1" applyProtection="1">
      <alignment horizontal="center" vertical="center" wrapText="1"/>
      <protection hidden="1"/>
    </xf>
    <xf numFmtId="0" fontId="0" fillId="26" borderId="91" xfId="0" applyFont="1" applyFill="1" applyBorder="1" applyAlignment="1">
      <alignment wrapText="1"/>
    </xf>
    <xf numFmtId="0" fontId="0" fillId="0" borderId="91" xfId="0" applyFont="1" applyBorder="1" applyAlignment="1"/>
    <xf numFmtId="0" fontId="0" fillId="25" borderId="91" xfId="0" applyFont="1" applyFill="1" applyBorder="1" applyAlignment="1">
      <alignment wrapText="1"/>
    </xf>
    <xf numFmtId="0" fontId="0" fillId="0" borderId="92" xfId="0" applyFont="1" applyBorder="1" applyAlignment="1"/>
    <xf numFmtId="0" fontId="3" fillId="0" borderId="79" xfId="0" applyFont="1" applyBorder="1" applyAlignment="1" applyProtection="1">
      <alignment horizontal="center" vertical="center" wrapText="1"/>
      <protection hidden="1"/>
    </xf>
    <xf numFmtId="0" fontId="3" fillId="0" borderId="78" xfId="0" applyFont="1" applyBorder="1" applyAlignment="1" applyProtection="1">
      <alignment horizontal="center" vertical="center" wrapText="1"/>
      <protection hidden="1"/>
    </xf>
    <xf numFmtId="0" fontId="3" fillId="0" borderId="93" xfId="0" applyFont="1" applyBorder="1" applyAlignment="1" applyProtection="1">
      <alignment horizontal="center" vertical="center" wrapText="1"/>
      <protection hidden="1"/>
    </xf>
    <xf numFmtId="0" fontId="12" fillId="6" borderId="94" xfId="0" applyFont="1" applyFill="1" applyBorder="1" applyAlignment="1" applyProtection="1">
      <alignment horizontal="center" vertical="center" wrapText="1"/>
      <protection hidden="1"/>
    </xf>
    <xf numFmtId="0" fontId="12" fillId="6" borderId="95" xfId="0" applyFont="1" applyFill="1" applyBorder="1" applyAlignment="1" applyProtection="1">
      <alignment horizontal="center" vertical="center" wrapText="1"/>
      <protection hidden="1"/>
    </xf>
    <xf numFmtId="0" fontId="12" fillId="6" borderId="96" xfId="0" applyFont="1" applyFill="1" applyBorder="1" applyAlignment="1" applyProtection="1">
      <alignment horizontal="center" vertical="center" wrapText="1"/>
      <protection hidden="1"/>
    </xf>
    <xf numFmtId="0" fontId="0" fillId="0" borderId="85" xfId="0" applyFont="1" applyFill="1" applyBorder="1" applyAlignment="1"/>
    <xf numFmtId="0" fontId="3" fillId="0" borderId="105" xfId="0" applyFont="1" applyBorder="1" applyAlignment="1" applyProtection="1">
      <alignment horizontal="center" vertical="center" wrapText="1"/>
      <protection hidden="1"/>
    </xf>
    <xf numFmtId="0" fontId="3" fillId="0" borderId="95" xfId="0" applyFont="1" applyBorder="1" applyAlignment="1" applyProtection="1">
      <alignment horizontal="center" vertical="center" wrapText="1"/>
      <protection hidden="1"/>
    </xf>
    <xf numFmtId="0" fontId="3" fillId="0" borderId="96" xfId="0" applyFont="1" applyBorder="1" applyAlignment="1" applyProtection="1">
      <alignment horizontal="center" vertical="center" wrapText="1"/>
      <protection hidden="1"/>
    </xf>
    <xf numFmtId="1" fontId="12" fillId="6" borderId="106" xfId="0" applyNumberFormat="1" applyFont="1" applyFill="1" applyBorder="1" applyAlignment="1" applyProtection="1">
      <alignment horizontal="center" vertical="center" wrapText="1"/>
      <protection hidden="1"/>
    </xf>
    <xf numFmtId="0" fontId="3" fillId="0" borderId="107" xfId="0" applyFont="1" applyBorder="1" applyAlignment="1" applyProtection="1">
      <alignment horizontal="center" vertical="center" wrapText="1"/>
      <protection hidden="1"/>
    </xf>
    <xf numFmtId="1" fontId="12" fillId="6" borderId="108" xfId="0" applyNumberFormat="1" applyFont="1" applyFill="1" applyBorder="1" applyAlignment="1" applyProtection="1">
      <alignment horizontal="center" vertical="center" wrapText="1"/>
      <protection hidden="1"/>
    </xf>
    <xf numFmtId="0" fontId="12" fillId="6" borderId="109" xfId="0" applyFont="1" applyFill="1" applyBorder="1" applyAlignment="1" applyProtection="1">
      <alignment horizontal="center" vertical="center" wrapText="1"/>
      <protection hidden="1"/>
    </xf>
    <xf numFmtId="0" fontId="3" fillId="0" borderId="109" xfId="0" applyFont="1" applyBorder="1" applyAlignment="1" applyProtection="1">
      <alignment horizontal="center" vertical="center" wrapText="1"/>
      <protection hidden="1"/>
    </xf>
    <xf numFmtId="0" fontId="3" fillId="0" borderId="110" xfId="0" applyFont="1" applyBorder="1" applyAlignment="1" applyProtection="1">
      <alignment horizontal="center" vertical="center" wrapText="1"/>
      <protection hidden="1"/>
    </xf>
    <xf numFmtId="1" fontId="12" fillId="6" borderId="111" xfId="0" applyNumberFormat="1" applyFont="1" applyFill="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0" fontId="3" fillId="0" borderId="112" xfId="0" applyFont="1" applyBorder="1" applyAlignment="1" applyProtection="1">
      <alignment horizontal="center" vertical="center" wrapText="1"/>
      <protection hidden="1"/>
    </xf>
    <xf numFmtId="0" fontId="12" fillId="6" borderId="113" xfId="0" applyFont="1" applyFill="1" applyBorder="1" applyAlignment="1" applyProtection="1">
      <alignment horizontal="center" vertical="center"/>
      <protection hidden="1"/>
    </xf>
    <xf numFmtId="0" fontId="38" fillId="6" borderId="114" xfId="0" applyFont="1" applyFill="1" applyBorder="1" applyAlignment="1" applyProtection="1">
      <alignment horizontal="center" vertical="center" wrapText="1"/>
      <protection hidden="1"/>
    </xf>
    <xf numFmtId="0" fontId="3" fillId="6" borderId="114" xfId="0" applyFont="1" applyFill="1" applyBorder="1" applyAlignment="1" applyProtection="1">
      <alignment horizontal="center" vertical="center" wrapText="1"/>
      <protection hidden="1"/>
    </xf>
    <xf numFmtId="0" fontId="3" fillId="6" borderId="115" xfId="0" applyFont="1" applyFill="1" applyBorder="1" applyAlignment="1" applyProtection="1">
      <alignment horizontal="center" vertical="center" wrapText="1"/>
      <protection hidden="1"/>
    </xf>
    <xf numFmtId="0" fontId="0" fillId="21" borderId="94" xfId="0" applyFont="1" applyFill="1" applyBorder="1" applyAlignment="1">
      <alignment horizontal="center" vertical="center"/>
    </xf>
    <xf numFmtId="0" fontId="0" fillId="21" borderId="95" xfId="0" applyFont="1" applyFill="1" applyBorder="1" applyAlignment="1">
      <alignment horizontal="center" vertical="center"/>
    </xf>
    <xf numFmtId="0" fontId="0" fillId="21" borderId="96" xfId="0" applyFont="1" applyFill="1" applyBorder="1" applyAlignment="1">
      <alignment horizontal="center" vertical="center"/>
    </xf>
    <xf numFmtId="0" fontId="0" fillId="0" borderId="0" xfId="0" applyFont="1" applyAlignment="1" applyProtection="1">
      <protection hidden="1"/>
    </xf>
    <xf numFmtId="0" fontId="0" fillId="0" borderId="73" xfId="0" applyFont="1" applyBorder="1" applyAlignment="1"/>
    <xf numFmtId="0" fontId="0" fillId="0" borderId="0" xfId="0" applyFont="1" applyAlignment="1">
      <alignment horizontal="center" vertical="center"/>
    </xf>
    <xf numFmtId="0" fontId="56" fillId="0" borderId="73" xfId="0" applyFont="1" applyBorder="1" applyAlignment="1">
      <alignment horizontal="center" vertical="center" wrapText="1"/>
    </xf>
    <xf numFmtId="0" fontId="0" fillId="0" borderId="78" xfId="0" applyFont="1" applyBorder="1" applyAlignment="1">
      <alignment vertical="center"/>
    </xf>
    <xf numFmtId="0" fontId="0" fillId="0" borderId="0" xfId="0" applyFont="1" applyAlignment="1">
      <alignment horizontal="justify" vertical="justify"/>
    </xf>
    <xf numFmtId="0" fontId="56" fillId="0" borderId="73" xfId="0" applyFont="1" applyBorder="1" applyAlignment="1">
      <alignment horizontal="justify" vertical="justify"/>
    </xf>
    <xf numFmtId="0" fontId="8" fillId="2" borderId="60" xfId="6" applyFont="1" applyFill="1" applyBorder="1" applyAlignment="1" applyProtection="1">
      <alignment vertical="center"/>
      <protection hidden="1"/>
    </xf>
    <xf numFmtId="0" fontId="6" fillId="2" borderId="60" xfId="6" applyFont="1" applyFill="1" applyBorder="1" applyAlignment="1" applyProtection="1">
      <alignment vertical="center"/>
      <protection hidden="1"/>
    </xf>
    <xf numFmtId="0" fontId="8" fillId="0" borderId="60" xfId="6" applyFont="1" applyAlignment="1" applyProtection="1">
      <alignment vertical="center"/>
      <protection hidden="1"/>
    </xf>
    <xf numFmtId="0" fontId="56" fillId="0" borderId="60" xfId="6" applyFont="1" applyAlignment="1" applyProtection="1">
      <protection hidden="1"/>
    </xf>
    <xf numFmtId="0" fontId="6" fillId="5" borderId="21" xfId="6" applyFont="1" applyFill="1" applyBorder="1" applyAlignment="1" applyProtection="1">
      <alignment horizontal="center" vertical="center" wrapText="1"/>
      <protection hidden="1"/>
    </xf>
    <xf numFmtId="0" fontId="6" fillId="5" borderId="60" xfId="6" applyFont="1" applyFill="1" applyBorder="1" applyAlignment="1" applyProtection="1">
      <alignment horizontal="center" vertical="center" wrapText="1"/>
      <protection hidden="1"/>
    </xf>
    <xf numFmtId="0" fontId="6" fillId="5" borderId="119" xfId="6" applyFont="1" applyFill="1" applyBorder="1" applyAlignment="1" applyProtection="1">
      <alignment horizontal="center" vertical="center" wrapText="1"/>
      <protection hidden="1"/>
    </xf>
    <xf numFmtId="0" fontId="8" fillId="6" borderId="9" xfId="6" applyFont="1" applyFill="1" applyBorder="1" applyAlignment="1" applyProtection="1">
      <alignment horizontal="center" vertical="center" wrapText="1"/>
      <protection hidden="1"/>
    </xf>
    <xf numFmtId="0" fontId="9" fillId="6" borderId="9" xfId="6" applyFont="1" applyFill="1" applyBorder="1" applyAlignment="1" applyProtection="1">
      <alignment horizontal="center" vertical="center" wrapText="1"/>
      <protection hidden="1"/>
    </xf>
    <xf numFmtId="0" fontId="6" fillId="6" borderId="9" xfId="6" applyFont="1" applyFill="1" applyBorder="1" applyAlignment="1" applyProtection="1">
      <alignment horizontal="center" vertical="center" wrapText="1"/>
      <protection hidden="1"/>
    </xf>
    <xf numFmtId="0" fontId="6" fillId="6" borderId="9" xfId="6" applyNumberFormat="1" applyFont="1" applyFill="1" applyBorder="1" applyAlignment="1" applyProtection="1">
      <alignment horizontal="center" vertical="center" wrapText="1"/>
      <protection hidden="1"/>
    </xf>
    <xf numFmtId="3" fontId="6" fillId="6" borderId="9" xfId="6" applyNumberFormat="1" applyFont="1" applyFill="1" applyBorder="1" applyAlignment="1" applyProtection="1">
      <alignment horizontal="center" vertical="center" wrapText="1"/>
      <protection hidden="1"/>
    </xf>
    <xf numFmtId="0" fontId="8" fillId="5" borderId="9" xfId="6" applyFont="1" applyFill="1" applyBorder="1" applyAlignment="1" applyProtection="1">
      <alignment horizontal="center" vertical="center" wrapText="1"/>
      <protection hidden="1"/>
    </xf>
    <xf numFmtId="0" fontId="6" fillId="5" borderId="9" xfId="6" applyFont="1" applyFill="1" applyBorder="1" applyAlignment="1" applyProtection="1">
      <alignment vertical="center" wrapText="1"/>
      <protection hidden="1"/>
    </xf>
    <xf numFmtId="0" fontId="6" fillId="5" borderId="9" xfId="6" applyFont="1" applyFill="1" applyBorder="1" applyAlignment="1" applyProtection="1">
      <alignment horizontal="center" vertical="center" wrapText="1"/>
      <protection hidden="1"/>
    </xf>
    <xf numFmtId="0" fontId="6" fillId="4" borderId="9" xfId="6" applyFont="1" applyFill="1" applyBorder="1" applyAlignment="1" applyProtection="1">
      <alignment horizontal="center" vertical="center" wrapText="1"/>
      <protection hidden="1"/>
    </xf>
    <xf numFmtId="0" fontId="6" fillId="4" borderId="9" xfId="6" applyFont="1" applyFill="1" applyBorder="1" applyAlignment="1" applyProtection="1">
      <alignment vertical="center"/>
      <protection hidden="1"/>
    </xf>
    <xf numFmtId="0" fontId="8" fillId="4" borderId="9" xfId="6" applyFont="1" applyFill="1" applyBorder="1" applyAlignment="1" applyProtection="1">
      <alignment vertical="center"/>
      <protection hidden="1"/>
    </xf>
    <xf numFmtId="0" fontId="8" fillId="4" borderId="9" xfId="6" applyFont="1" applyFill="1" applyBorder="1" applyAlignment="1" applyProtection="1">
      <alignment horizontal="center" vertical="center" wrapText="1"/>
      <protection hidden="1"/>
    </xf>
    <xf numFmtId="0" fontId="3" fillId="4" borderId="9" xfId="6" applyFont="1" applyFill="1" applyBorder="1" applyAlignment="1" applyProtection="1">
      <alignment horizontal="left" vertical="center" wrapText="1"/>
      <protection hidden="1"/>
    </xf>
    <xf numFmtId="0" fontId="60" fillId="0" borderId="9" xfId="6" applyFont="1" applyBorder="1" applyAlignment="1" applyProtection="1">
      <alignment horizontal="center" vertical="center" wrapText="1"/>
      <protection hidden="1"/>
    </xf>
    <xf numFmtId="6" fontId="60" fillId="0" borderId="9" xfId="6" applyNumberFormat="1" applyFont="1" applyBorder="1" applyAlignment="1" applyProtection="1">
      <alignment horizontal="center" vertical="center" wrapText="1"/>
      <protection hidden="1"/>
    </xf>
    <xf numFmtId="0" fontId="6" fillId="4" borderId="25" xfId="6" applyFont="1" applyFill="1" applyBorder="1" applyAlignment="1" applyProtection="1">
      <alignment vertical="center" wrapText="1"/>
      <protection hidden="1"/>
    </xf>
    <xf numFmtId="0" fontId="10" fillId="4" borderId="26" xfId="6" applyFont="1" applyFill="1" applyBorder="1" applyAlignment="1" applyProtection="1">
      <alignment vertical="center" wrapText="1"/>
      <protection hidden="1"/>
    </xf>
    <xf numFmtId="0" fontId="10" fillId="4" borderId="28" xfId="6" applyFont="1" applyFill="1" applyBorder="1" applyAlignment="1" applyProtection="1">
      <alignment vertical="center" wrapText="1"/>
      <protection hidden="1"/>
    </xf>
    <xf numFmtId="0" fontId="60" fillId="0" borderId="60" xfId="6" applyFont="1" applyBorder="1" applyAlignment="1" applyProtection="1">
      <alignment horizontal="center" vertical="center" wrapText="1"/>
      <protection hidden="1"/>
    </xf>
    <xf numFmtId="0" fontId="12" fillId="0" borderId="73" xfId="6" applyFont="1" applyBorder="1" applyAlignment="1" applyProtection="1">
      <alignment horizontal="center" vertical="center" wrapText="1"/>
      <protection hidden="1"/>
    </xf>
    <xf numFmtId="0" fontId="6" fillId="28" borderId="9" xfId="6" applyFont="1" applyFill="1" applyBorder="1" applyAlignment="1" applyProtection="1">
      <alignment horizontal="center" vertical="center" wrapText="1"/>
      <protection hidden="1"/>
    </xf>
    <xf numFmtId="0" fontId="11" fillId="28" borderId="25" xfId="6" applyFont="1" applyFill="1" applyBorder="1" applyAlignment="1" applyProtection="1">
      <alignment horizontal="left" vertical="center"/>
      <protection hidden="1"/>
    </xf>
    <xf numFmtId="0" fontId="11" fillId="29" borderId="73" xfId="6" applyFont="1" applyFill="1" applyBorder="1" applyAlignment="1" applyProtection="1">
      <alignment horizontal="left" vertical="center"/>
      <protection hidden="1"/>
    </xf>
    <xf numFmtId="0" fontId="8" fillId="29" borderId="26" xfId="6" applyFont="1" applyFill="1" applyBorder="1" applyAlignment="1" applyProtection="1">
      <alignment horizontal="left" vertical="center" wrapText="1"/>
      <protection hidden="1"/>
    </xf>
    <xf numFmtId="0" fontId="8" fillId="29" borderId="60" xfId="6" applyFont="1" applyFill="1" applyBorder="1" applyAlignment="1" applyProtection="1">
      <alignment horizontal="left" vertical="center" wrapText="1"/>
      <protection hidden="1"/>
    </xf>
    <xf numFmtId="0" fontId="8" fillId="29" borderId="60" xfId="6" applyFont="1" applyFill="1" applyBorder="1" applyAlignment="1" applyProtection="1">
      <alignment horizontal="left" vertical="center"/>
      <protection hidden="1"/>
    </xf>
    <xf numFmtId="0" fontId="6" fillId="28" borderId="9" xfId="6" applyFont="1" applyFill="1" applyBorder="1" applyAlignment="1" applyProtection="1">
      <alignment horizontal="center" vertical="center"/>
      <protection hidden="1"/>
    </xf>
    <xf numFmtId="0" fontId="6" fillId="28" borderId="25" xfId="6" applyFont="1" applyFill="1" applyBorder="1" applyAlignment="1" applyProtection="1">
      <alignment vertical="center"/>
      <protection hidden="1"/>
    </xf>
    <xf numFmtId="0" fontId="6" fillId="29" borderId="73" xfId="6" applyFont="1" applyFill="1" applyBorder="1" applyAlignment="1" applyProtection="1">
      <alignment horizontal="center" vertical="center"/>
      <protection hidden="1"/>
    </xf>
    <xf numFmtId="0" fontId="6" fillId="29" borderId="28" xfId="6" applyFont="1" applyFill="1" applyBorder="1" applyAlignment="1" applyProtection="1">
      <alignment horizontal="center" vertical="center"/>
      <protection hidden="1"/>
    </xf>
    <xf numFmtId="0" fontId="6" fillId="29" borderId="28" xfId="6" applyFont="1" applyFill="1" applyBorder="1" applyAlignment="1" applyProtection="1">
      <alignment horizontal="center" vertical="center" wrapText="1"/>
      <protection hidden="1"/>
    </xf>
    <xf numFmtId="0" fontId="8" fillId="29" borderId="55" xfId="6" applyFont="1" applyFill="1" applyBorder="1" applyAlignment="1" applyProtection="1">
      <alignment horizontal="left" vertical="center"/>
      <protection hidden="1"/>
    </xf>
    <xf numFmtId="0" fontId="8" fillId="28" borderId="9" xfId="6" applyFont="1" applyFill="1" applyBorder="1" applyAlignment="1" applyProtection="1">
      <alignment horizontal="center" vertical="center"/>
      <protection hidden="1"/>
    </xf>
    <xf numFmtId="0" fontId="3" fillId="28" borderId="25" xfId="6" applyFont="1" applyFill="1" applyBorder="1" applyAlignment="1" applyProtection="1">
      <alignment horizontal="left" vertical="center" wrapText="1"/>
      <protection hidden="1"/>
    </xf>
    <xf numFmtId="0" fontId="3" fillId="29" borderId="73" xfId="6" applyFont="1" applyFill="1" applyBorder="1" applyAlignment="1" applyProtection="1">
      <alignment horizontal="left" vertical="center" wrapText="1"/>
      <protection hidden="1"/>
    </xf>
    <xf numFmtId="0" fontId="3" fillId="0" borderId="74" xfId="6" applyFont="1" applyBorder="1" applyAlignment="1" applyProtection="1">
      <alignment vertical="center" wrapText="1"/>
      <protection hidden="1"/>
    </xf>
    <xf numFmtId="0" fontId="12" fillId="0" borderId="74" xfId="6" applyFont="1" applyBorder="1" applyAlignment="1" applyProtection="1">
      <alignment horizontal="center" vertical="center" wrapText="1"/>
      <protection hidden="1"/>
    </xf>
    <xf numFmtId="0" fontId="3" fillId="0" borderId="74" xfId="6" applyFont="1" applyBorder="1" applyAlignment="1" applyProtection="1">
      <alignment vertical="top" wrapText="1"/>
      <protection hidden="1"/>
    </xf>
    <xf numFmtId="0" fontId="12" fillId="0" borderId="74" xfId="6" applyFont="1" applyBorder="1" applyAlignment="1" applyProtection="1">
      <alignment horizontal="left" vertical="center" wrapText="1"/>
      <protection hidden="1"/>
    </xf>
    <xf numFmtId="0" fontId="3" fillId="0" borderId="74" xfId="6" applyFont="1" applyBorder="1" applyAlignment="1" applyProtection="1">
      <alignment horizontal="left" vertical="center" wrapText="1"/>
      <protection hidden="1"/>
    </xf>
    <xf numFmtId="0" fontId="8" fillId="28" borderId="55" xfId="6" applyFont="1" applyFill="1" applyBorder="1" applyAlignment="1" applyProtection="1">
      <alignment horizontal="center" vertical="center"/>
      <protection hidden="1"/>
    </xf>
    <xf numFmtId="0" fontId="38" fillId="0" borderId="74" xfId="6" applyFont="1" applyBorder="1" applyAlignment="1" applyProtection="1">
      <alignment horizontal="left" vertical="center" wrapText="1"/>
      <protection hidden="1"/>
    </xf>
    <xf numFmtId="0" fontId="12" fillId="0" borderId="74" xfId="6" applyFont="1" applyBorder="1" applyAlignment="1" applyProtection="1">
      <alignment horizontal="center" vertical="center"/>
      <protection hidden="1"/>
    </xf>
    <xf numFmtId="0" fontId="11" fillId="28" borderId="25" xfId="6" applyFont="1" applyFill="1" applyBorder="1" applyAlignment="1" applyProtection="1">
      <alignment horizontal="left" vertical="center" wrapText="1"/>
      <protection hidden="1"/>
    </xf>
    <xf numFmtId="0" fontId="11" fillId="29" borderId="73" xfId="6" applyFont="1" applyFill="1" applyBorder="1" applyAlignment="1" applyProtection="1">
      <alignment horizontal="left" vertical="center" wrapText="1"/>
      <protection hidden="1"/>
    </xf>
    <xf numFmtId="0" fontId="6" fillId="0" borderId="60" xfId="6" applyFont="1" applyAlignment="1" applyProtection="1">
      <alignment vertical="center"/>
      <protection hidden="1"/>
    </xf>
    <xf numFmtId="0" fontId="8" fillId="27" borderId="60" xfId="6" applyFont="1" applyFill="1" applyAlignment="1" applyProtection="1">
      <alignment vertical="center"/>
      <protection hidden="1"/>
    </xf>
    <xf numFmtId="0" fontId="56" fillId="27" borderId="60" xfId="6" applyFont="1" applyFill="1" applyAlignment="1" applyProtection="1">
      <protection hidden="1"/>
    </xf>
    <xf numFmtId="0" fontId="64" fillId="27" borderId="60" xfId="6" applyFont="1" applyFill="1" applyBorder="1" applyAlignment="1"/>
    <xf numFmtId="14" fontId="56" fillId="27" borderId="60" xfId="6" applyNumberFormat="1" applyFill="1"/>
    <xf numFmtId="0" fontId="56" fillId="27" borderId="60" xfId="6" applyFill="1"/>
    <xf numFmtId="0" fontId="62" fillId="27" borderId="60" xfId="6" applyFont="1" applyFill="1"/>
    <xf numFmtId="0" fontId="59" fillId="7" borderId="25" xfId="0" applyFont="1" applyFill="1" applyBorder="1" applyAlignment="1" applyProtection="1">
      <alignment horizontal="left" vertical="center" wrapText="1"/>
      <protection hidden="1"/>
    </xf>
    <xf numFmtId="0" fontId="56" fillId="0" borderId="77" xfId="0" applyFont="1" applyBorder="1" applyAlignment="1">
      <alignment horizontal="center" vertical="center" wrapText="1"/>
    </xf>
    <xf numFmtId="0" fontId="3" fillId="0" borderId="29" xfId="0" applyFont="1" applyBorder="1" applyAlignment="1" applyProtection="1">
      <alignment horizontal="center" vertical="center" wrapText="1"/>
      <protection hidden="1"/>
    </xf>
    <xf numFmtId="0" fontId="3" fillId="27" borderId="29" xfId="0" applyFont="1" applyFill="1" applyBorder="1" applyAlignment="1" applyProtection="1">
      <alignment horizontal="center" vertical="center" wrapText="1"/>
      <protection hidden="1"/>
    </xf>
    <xf numFmtId="0" fontId="0" fillId="0" borderId="73" xfId="0" applyFont="1" applyBorder="1" applyAlignment="1">
      <alignment horizontal="center" vertical="center"/>
    </xf>
    <xf numFmtId="0" fontId="3" fillId="0" borderId="73" xfId="0" applyFont="1" applyFill="1" applyBorder="1" applyAlignment="1" applyProtection="1">
      <alignment horizontal="justify" vertical="justify" wrapText="1"/>
      <protection hidden="1"/>
    </xf>
    <xf numFmtId="14" fontId="76" fillId="0" borderId="73" xfId="0" applyNumberFormat="1" applyFont="1" applyFill="1" applyBorder="1" applyAlignment="1">
      <alignment horizontal="center" vertical="center" wrapText="1"/>
    </xf>
    <xf numFmtId="14" fontId="76" fillId="0" borderId="75" xfId="0" applyNumberFormat="1" applyFont="1" applyFill="1" applyBorder="1" applyAlignment="1">
      <alignment horizontal="center" vertical="center" wrapText="1"/>
    </xf>
    <xf numFmtId="0" fontId="76" fillId="0" borderId="73" xfId="0" applyFont="1" applyBorder="1" applyAlignment="1">
      <alignment horizontal="center" vertical="center" wrapText="1"/>
    </xf>
    <xf numFmtId="0" fontId="76" fillId="0" borderId="77" xfId="0" applyFont="1" applyBorder="1" applyAlignment="1">
      <alignment horizontal="center" vertical="center" wrapText="1"/>
    </xf>
    <xf numFmtId="0" fontId="76" fillId="0" borderId="75" xfId="0" applyFont="1" applyBorder="1" applyAlignment="1">
      <alignment horizontal="center" vertical="center" wrapText="1"/>
    </xf>
    <xf numFmtId="0" fontId="76" fillId="0" borderId="81" xfId="0" applyFont="1" applyBorder="1" applyAlignment="1">
      <alignment horizontal="center" vertical="center" wrapText="1"/>
    </xf>
    <xf numFmtId="0" fontId="77" fillId="0" borderId="73" xfId="0" applyFont="1" applyBorder="1" applyAlignment="1" applyProtection="1">
      <alignment horizontal="left" vertical="center" wrapText="1"/>
      <protection hidden="1"/>
    </xf>
    <xf numFmtId="0" fontId="77" fillId="0" borderId="75" xfId="0" applyFont="1" applyBorder="1" applyAlignment="1" applyProtection="1">
      <alignment horizontal="left" vertical="center" wrapText="1"/>
      <protection hidden="1"/>
    </xf>
    <xf numFmtId="0" fontId="76" fillId="0" borderId="73" xfId="0" applyFont="1" applyBorder="1" applyAlignment="1">
      <alignment horizontal="left" vertical="center" wrapText="1"/>
    </xf>
    <xf numFmtId="0" fontId="76" fillId="0" borderId="75" xfId="0" applyFont="1" applyBorder="1" applyAlignment="1">
      <alignment horizontal="left" vertical="center" wrapText="1"/>
    </xf>
    <xf numFmtId="0" fontId="3" fillId="0" borderId="0" xfId="0" applyFont="1" applyAlignment="1" applyProtection="1">
      <alignment horizontal="left" vertical="top" wrapText="1"/>
    </xf>
    <xf numFmtId="0" fontId="0" fillId="0" borderId="0" xfId="0" applyFont="1" applyAlignment="1" applyProtection="1"/>
    <xf numFmtId="0" fontId="1" fillId="2" borderId="1" xfId="0" applyFont="1" applyFill="1" applyBorder="1" applyAlignment="1" applyProtection="1">
      <alignment horizontal="center" vertical="center" wrapText="1"/>
    </xf>
    <xf numFmtId="0" fontId="2" fillId="0" borderId="2" xfId="0" applyFont="1" applyBorder="1" applyProtection="1"/>
    <xf numFmtId="0" fontId="4" fillId="2" borderId="4" xfId="0" applyFont="1" applyFill="1" applyBorder="1" applyAlignment="1" applyProtection="1">
      <alignment horizontal="center" vertical="center" wrapText="1"/>
    </xf>
    <xf numFmtId="0" fontId="2" fillId="0" borderId="5" xfId="0" applyFont="1" applyBorder="1" applyProtection="1"/>
    <xf numFmtId="0" fontId="5" fillId="2" borderId="4" xfId="0" applyFont="1" applyFill="1" applyBorder="1" applyAlignment="1" applyProtection="1">
      <alignment horizontal="left" vertical="center" wrapText="1"/>
    </xf>
    <xf numFmtId="0" fontId="6" fillId="2" borderId="6" xfId="0" applyFont="1" applyFill="1" applyBorder="1" applyAlignment="1" applyProtection="1">
      <alignment horizontal="center" vertical="center" wrapText="1"/>
    </xf>
    <xf numFmtId="0" fontId="2" fillId="0" borderId="7" xfId="0" applyFont="1" applyBorder="1" applyProtection="1"/>
    <xf numFmtId="0" fontId="7" fillId="4" borderId="56" xfId="0" applyFont="1" applyFill="1" applyBorder="1" applyAlignment="1" applyProtection="1">
      <alignment horizontal="center" wrapText="1"/>
      <protection hidden="1"/>
    </xf>
    <xf numFmtId="0" fontId="2" fillId="0" borderId="60" xfId="0" applyFont="1" applyBorder="1" applyProtection="1">
      <protection hidden="1"/>
    </xf>
    <xf numFmtId="0" fontId="2" fillId="0" borderId="53" xfId="0" applyFont="1" applyBorder="1" applyProtection="1">
      <protection hidden="1"/>
    </xf>
    <xf numFmtId="0" fontId="5" fillId="0" borderId="0" xfId="0" applyFont="1" applyAlignment="1" applyProtection="1">
      <alignment horizontal="center" vertical="center" wrapText="1"/>
      <protection hidden="1"/>
    </xf>
    <xf numFmtId="0" fontId="0" fillId="0" borderId="0" xfId="0" applyFont="1" applyAlignment="1" applyProtection="1">
      <protection hidden="1"/>
    </xf>
    <xf numFmtId="0" fontId="5" fillId="2" borderId="10" xfId="0" applyFont="1" applyFill="1" applyBorder="1" applyAlignment="1" applyProtection="1">
      <alignment horizontal="center"/>
      <protection hidden="1"/>
    </xf>
    <xf numFmtId="0" fontId="2" fillId="0" borderId="13" xfId="0" applyFont="1" applyBorder="1" applyProtection="1">
      <protection hidden="1"/>
    </xf>
    <xf numFmtId="0" fontId="2" fillId="0" borderId="16" xfId="0" applyFont="1" applyBorder="1" applyProtection="1">
      <protection hidden="1"/>
    </xf>
    <xf numFmtId="0" fontId="1" fillId="2" borderId="11" xfId="0" applyFont="1" applyFill="1" applyBorder="1" applyAlignment="1" applyProtection="1">
      <alignment horizontal="center" wrapText="1"/>
      <protection hidden="1"/>
    </xf>
    <xf numFmtId="0" fontId="2" fillId="0" borderId="12" xfId="0" applyFont="1" applyBorder="1" applyProtection="1">
      <protection hidden="1"/>
    </xf>
    <xf numFmtId="0" fontId="2" fillId="0" borderId="32" xfId="0" applyFont="1" applyBorder="1" applyProtection="1">
      <protection hidden="1"/>
    </xf>
    <xf numFmtId="0" fontId="2" fillId="0" borderId="2" xfId="0" applyFont="1" applyBorder="1" applyProtection="1">
      <protection hidden="1"/>
    </xf>
    <xf numFmtId="0" fontId="4" fillId="2" borderId="14" xfId="0" applyFont="1" applyFill="1" applyBorder="1" applyAlignment="1" applyProtection="1">
      <alignment horizontal="center"/>
      <protection hidden="1"/>
    </xf>
    <xf numFmtId="0" fontId="2" fillId="0" borderId="15" xfId="0" applyFont="1" applyBorder="1" applyProtection="1">
      <protection hidden="1"/>
    </xf>
    <xf numFmtId="0" fontId="2" fillId="0" borderId="5" xfId="0" applyFont="1" applyBorder="1" applyProtection="1">
      <protection hidden="1"/>
    </xf>
    <xf numFmtId="0" fontId="7" fillId="2" borderId="14"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2" fillId="0" borderId="17" xfId="0" applyFont="1" applyBorder="1" applyProtection="1">
      <protection hidden="1"/>
    </xf>
    <xf numFmtId="0" fontId="2" fillId="0" borderId="61" xfId="0" applyFont="1" applyBorder="1" applyProtection="1">
      <protection hidden="1"/>
    </xf>
    <xf numFmtId="0" fontId="2" fillId="0" borderId="7" xfId="0" applyFont="1" applyBorder="1" applyProtection="1">
      <protection hidden="1"/>
    </xf>
    <xf numFmtId="0" fontId="8" fillId="4" borderId="55" xfId="6" applyFont="1" applyFill="1" applyBorder="1" applyAlignment="1" applyProtection="1">
      <alignment horizontal="center" vertical="center" wrapText="1"/>
      <protection hidden="1"/>
    </xf>
    <xf numFmtId="0" fontId="2" fillId="0" borderId="54" xfId="6" applyFont="1" applyBorder="1" applyProtection="1">
      <protection hidden="1"/>
    </xf>
    <xf numFmtId="0" fontId="2" fillId="0" borderId="20" xfId="6" applyFont="1" applyBorder="1" applyProtection="1">
      <protection hidden="1"/>
    </xf>
    <xf numFmtId="0" fontId="7" fillId="8" borderId="22" xfId="0" applyFont="1" applyFill="1" applyBorder="1" applyAlignment="1" applyProtection="1">
      <alignment horizontal="center" vertical="center" wrapText="1"/>
      <protection hidden="1"/>
    </xf>
    <xf numFmtId="0" fontId="2" fillId="0" borderId="23" xfId="0" applyFont="1" applyBorder="1" applyProtection="1">
      <protection hidden="1"/>
    </xf>
    <xf numFmtId="0" fontId="2" fillId="0" borderId="19" xfId="0" applyFont="1" applyBorder="1" applyProtection="1">
      <protection hidden="1"/>
    </xf>
    <xf numFmtId="0" fontId="5" fillId="10" borderId="22" xfId="0" applyFont="1" applyFill="1" applyBorder="1" applyAlignment="1" applyProtection="1">
      <alignment horizontal="center" vertical="center" wrapText="1"/>
      <protection hidden="1"/>
    </xf>
    <xf numFmtId="0" fontId="6" fillId="10" borderId="22" xfId="0" applyFont="1" applyFill="1" applyBorder="1" applyAlignment="1" applyProtection="1">
      <alignment horizontal="center" vertical="center" wrapText="1"/>
      <protection hidden="1"/>
    </xf>
    <xf numFmtId="0" fontId="5" fillId="0" borderId="22" xfId="0" applyFont="1" applyBorder="1" applyAlignment="1" applyProtection="1">
      <alignment horizontal="center" vertical="center" wrapText="1"/>
      <protection hidden="1"/>
    </xf>
    <xf numFmtId="0" fontId="6" fillId="0" borderId="22" xfId="0" applyFont="1" applyBorder="1" applyAlignment="1" applyProtection="1">
      <alignment horizontal="center" vertical="center" wrapText="1"/>
      <protection hidden="1"/>
    </xf>
    <xf numFmtId="0" fontId="4" fillId="11" borderId="25" xfId="0" applyFont="1" applyFill="1" applyBorder="1" applyAlignment="1" applyProtection="1">
      <alignment horizontal="center" vertical="center"/>
      <protection hidden="1"/>
    </xf>
    <xf numFmtId="0" fontId="2" fillId="0" borderId="26" xfId="0" applyFont="1" applyBorder="1" applyProtection="1">
      <protection hidden="1"/>
    </xf>
    <xf numFmtId="0" fontId="7" fillId="6" borderId="22" xfId="0" applyFont="1" applyFill="1" applyBorder="1" applyAlignment="1" applyProtection="1">
      <alignment horizontal="center" vertical="center" wrapText="1"/>
      <protection hidden="1"/>
    </xf>
    <xf numFmtId="0" fontId="16" fillId="7" borderId="25" xfId="0" applyFont="1" applyFill="1" applyBorder="1" applyAlignment="1" applyProtection="1">
      <alignment horizontal="center" vertical="center" wrapText="1"/>
      <protection hidden="1"/>
    </xf>
    <xf numFmtId="0" fontId="2" fillId="0" borderId="8" xfId="0" applyFont="1" applyBorder="1" applyProtection="1">
      <protection hidden="1"/>
    </xf>
    <xf numFmtId="0" fontId="16" fillId="4" borderId="25" xfId="0" applyFont="1" applyFill="1" applyBorder="1" applyAlignment="1" applyProtection="1">
      <alignment horizontal="center" vertical="center" wrapText="1"/>
      <protection hidden="1"/>
    </xf>
    <xf numFmtId="0" fontId="7" fillId="6" borderId="25" xfId="0" applyFont="1" applyFill="1" applyBorder="1" applyAlignment="1" applyProtection="1">
      <alignment horizontal="center" vertical="center" wrapText="1"/>
      <protection hidden="1"/>
    </xf>
    <xf numFmtId="9" fontId="7" fillId="6" borderId="25" xfId="0" applyNumberFormat="1" applyFont="1" applyFill="1" applyBorder="1" applyAlignment="1" applyProtection="1">
      <alignment horizontal="center" vertical="center" wrapText="1"/>
      <protection hidden="1"/>
    </xf>
    <xf numFmtId="0" fontId="18" fillId="6" borderId="22" xfId="0" applyFont="1" applyFill="1" applyBorder="1" applyAlignment="1" applyProtection="1">
      <alignment horizontal="center" vertical="center" textRotation="255" wrapText="1"/>
      <protection hidden="1"/>
    </xf>
    <xf numFmtId="0" fontId="5" fillId="2" borderId="22" xfId="0" applyFont="1" applyFill="1" applyBorder="1" applyAlignment="1" applyProtection="1">
      <alignment horizontal="center" vertical="center" wrapText="1"/>
      <protection hidden="1"/>
    </xf>
    <xf numFmtId="0" fontId="5" fillId="8" borderId="22" xfId="0" applyFont="1" applyFill="1" applyBorder="1" applyAlignment="1" applyProtection="1">
      <alignment horizontal="center" vertical="center" wrapText="1"/>
      <protection hidden="1"/>
    </xf>
    <xf numFmtId="9" fontId="5" fillId="0" borderId="22" xfId="0" applyNumberFormat="1" applyFont="1" applyBorder="1" applyAlignment="1" applyProtection="1">
      <alignment horizontal="center" vertical="center" wrapText="1"/>
      <protection hidden="1"/>
    </xf>
    <xf numFmtId="4" fontId="7" fillId="0" borderId="22" xfId="0" applyNumberFormat="1" applyFont="1" applyBorder="1" applyAlignment="1" applyProtection="1">
      <alignment horizontal="center" vertical="center" wrapText="1"/>
      <protection hidden="1"/>
    </xf>
    <xf numFmtId="4" fontId="7" fillId="2" borderId="22" xfId="0" applyNumberFormat="1" applyFont="1" applyFill="1" applyBorder="1" applyAlignment="1" applyProtection="1">
      <alignment horizontal="center" vertical="center" wrapText="1"/>
      <protection hidden="1"/>
    </xf>
    <xf numFmtId="9" fontId="5" fillId="2" borderId="22" xfId="0" applyNumberFormat="1" applyFont="1" applyFill="1" applyBorder="1" applyAlignment="1" applyProtection="1">
      <alignment horizontal="center" vertical="center" wrapText="1"/>
      <protection hidden="1"/>
    </xf>
    <xf numFmtId="0" fontId="22" fillId="0" borderId="27" xfId="0" applyFont="1" applyBorder="1" applyAlignment="1" applyProtection="1">
      <alignment horizontal="center" vertical="center" wrapText="1"/>
      <protection hidden="1"/>
    </xf>
    <xf numFmtId="0" fontId="2" fillId="0" borderId="28" xfId="0" applyFont="1" applyBorder="1" applyProtection="1">
      <protection hidden="1"/>
    </xf>
    <xf numFmtId="0" fontId="2" fillId="0" borderId="29" xfId="0" applyFont="1" applyBorder="1" applyProtection="1">
      <protection hidden="1"/>
    </xf>
    <xf numFmtId="0" fontId="2" fillId="0" borderId="33" xfId="0" applyFont="1" applyBorder="1" applyProtection="1">
      <protection hidden="1"/>
    </xf>
    <xf numFmtId="0" fontId="2" fillId="0" borderId="30" xfId="0" applyFont="1" applyBorder="1" applyProtection="1">
      <protection hidden="1"/>
    </xf>
    <xf numFmtId="0" fontId="16" fillId="6" borderId="25" xfId="0" applyFont="1" applyFill="1" applyBorder="1" applyAlignment="1" applyProtection="1">
      <alignment horizontal="center" vertical="center" wrapText="1"/>
      <protection hidden="1"/>
    </xf>
    <xf numFmtId="0" fontId="17" fillId="6" borderId="22" xfId="0" applyFont="1" applyFill="1" applyBorder="1" applyAlignment="1" applyProtection="1">
      <alignment horizontal="center" vertical="center" textRotation="255" wrapText="1"/>
      <protection hidden="1"/>
    </xf>
    <xf numFmtId="0" fontId="22" fillId="0" borderId="22" xfId="0" applyFont="1" applyBorder="1" applyAlignment="1" applyProtection="1">
      <alignment horizontal="center" vertical="center" wrapText="1"/>
      <protection hidden="1"/>
    </xf>
    <xf numFmtId="4" fontId="4" fillId="9" borderId="22" xfId="0" applyNumberFormat="1" applyFont="1" applyFill="1" applyBorder="1" applyAlignment="1" applyProtection="1">
      <alignment horizontal="center" vertical="center" wrapText="1"/>
      <protection hidden="1"/>
    </xf>
    <xf numFmtId="171" fontId="19" fillId="0" borderId="22" xfId="0" applyNumberFormat="1" applyFont="1" applyBorder="1" applyAlignment="1" applyProtection="1">
      <alignment horizontal="center" vertical="center" wrapText="1"/>
      <protection hidden="1"/>
    </xf>
    <xf numFmtId="0" fontId="54" fillId="8" borderId="22" xfId="0" applyFont="1" applyFill="1" applyBorder="1" applyAlignment="1" applyProtection="1">
      <alignment horizontal="center" vertical="center" wrapText="1"/>
      <protection hidden="1"/>
    </xf>
    <xf numFmtId="0" fontId="5" fillId="8" borderId="55" xfId="0" applyFont="1" applyFill="1" applyBorder="1" applyAlignment="1" applyProtection="1">
      <alignment horizontal="center" vertical="center" wrapText="1"/>
      <protection hidden="1"/>
    </xf>
    <xf numFmtId="0" fontId="5" fillId="8" borderId="54"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5" fillId="0" borderId="22" xfId="0" applyFont="1" applyBorder="1" applyAlignment="1" applyProtection="1">
      <alignment horizontal="center" vertical="center" wrapText="1"/>
      <protection hidden="1"/>
    </xf>
    <xf numFmtId="0" fontId="48" fillId="0" borderId="22" xfId="0" applyFont="1" applyBorder="1" applyAlignment="1" applyProtection="1">
      <alignment horizontal="center" vertical="center" wrapText="1"/>
      <protection hidden="1"/>
    </xf>
    <xf numFmtId="0" fontId="48" fillId="2" borderId="22" xfId="0" applyFont="1" applyFill="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4" fontId="4" fillId="9" borderId="55" xfId="0" applyNumberFormat="1" applyFont="1" applyFill="1" applyBorder="1" applyAlignment="1" applyProtection="1">
      <alignment horizontal="center" vertical="center" wrapText="1"/>
      <protection hidden="1"/>
    </xf>
    <xf numFmtId="4" fontId="4" fillId="9" borderId="54" xfId="0" applyNumberFormat="1" applyFont="1" applyFill="1" applyBorder="1" applyAlignment="1" applyProtection="1">
      <alignment horizontal="center" vertical="center" wrapText="1"/>
      <protection hidden="1"/>
    </xf>
    <xf numFmtId="4" fontId="4" fillId="9" borderId="20" xfId="0" applyNumberFormat="1" applyFont="1" applyFill="1" applyBorder="1" applyAlignment="1" applyProtection="1">
      <alignment horizontal="center" vertical="center" wrapText="1"/>
      <protection hidden="1"/>
    </xf>
    <xf numFmtId="0" fontId="13" fillId="2" borderId="25" xfId="0" applyFont="1" applyFill="1" applyBorder="1" applyAlignment="1" applyProtection="1">
      <alignment horizontal="center" vertical="center" wrapText="1"/>
      <protection hidden="1"/>
    </xf>
    <xf numFmtId="0" fontId="14" fillId="7" borderId="25" xfId="0" applyFont="1" applyFill="1" applyBorder="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171" fontId="6" fillId="6" borderId="25" xfId="0" applyNumberFormat="1" applyFont="1" applyFill="1" applyBorder="1" applyAlignment="1" applyProtection="1">
      <alignment horizontal="center" vertical="center" wrapText="1"/>
      <protection hidden="1"/>
    </xf>
    <xf numFmtId="172" fontId="4" fillId="6" borderId="27" xfId="0" applyNumberFormat="1" applyFont="1" applyFill="1" applyBorder="1" applyAlignment="1" applyProtection="1">
      <alignment horizontal="center" vertical="center" wrapText="1"/>
      <protection hidden="1"/>
    </xf>
    <xf numFmtId="171" fontId="4" fillId="6" borderId="25" xfId="0" applyNumberFormat="1" applyFont="1" applyFill="1" applyBorder="1" applyAlignment="1" applyProtection="1">
      <alignment horizontal="center" vertical="center" wrapText="1"/>
      <protection hidden="1"/>
    </xf>
    <xf numFmtId="168" fontId="4" fillId="7" borderId="25" xfId="0" applyNumberFormat="1" applyFont="1" applyFill="1" applyBorder="1" applyAlignment="1" applyProtection="1">
      <alignment horizontal="center" vertical="center" wrapText="1"/>
      <protection hidden="1"/>
    </xf>
    <xf numFmtId="168" fontId="2" fillId="0" borderId="26" xfId="0" applyNumberFormat="1" applyFont="1" applyBorder="1" applyProtection="1">
      <protection hidden="1"/>
    </xf>
    <xf numFmtId="0" fontId="7" fillId="2" borderId="22" xfId="0" applyFont="1" applyFill="1" applyBorder="1" applyAlignment="1" applyProtection="1">
      <alignment horizontal="center" vertical="center" wrapText="1"/>
      <protection hidden="1"/>
    </xf>
    <xf numFmtId="0" fontId="14" fillId="7" borderId="25" xfId="0" applyFont="1" applyFill="1" applyBorder="1" applyAlignment="1" applyProtection="1">
      <alignment horizontal="center" vertical="center"/>
      <protection hidden="1"/>
    </xf>
    <xf numFmtId="0" fontId="5" fillId="0" borderId="55"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4" fontId="7" fillId="0" borderId="55" xfId="0" applyNumberFormat="1" applyFont="1" applyBorder="1" applyAlignment="1" applyProtection="1">
      <alignment horizontal="center" vertical="center" wrapText="1"/>
      <protection hidden="1"/>
    </xf>
    <xf numFmtId="4" fontId="7" fillId="0" borderId="54" xfId="0" applyNumberFormat="1" applyFont="1" applyBorder="1" applyAlignment="1" applyProtection="1">
      <alignment horizontal="center" vertical="center" wrapText="1"/>
      <protection hidden="1"/>
    </xf>
    <xf numFmtId="4" fontId="7" fillId="0" borderId="20" xfId="0" applyNumberFormat="1" applyFont="1" applyBorder="1" applyAlignment="1" applyProtection="1">
      <alignment horizontal="center" vertical="center" wrapText="1"/>
      <protection hidden="1"/>
    </xf>
    <xf numFmtId="9" fontId="5" fillId="0" borderId="55" xfId="0" applyNumberFormat="1" applyFont="1" applyBorder="1" applyAlignment="1" applyProtection="1">
      <alignment horizontal="center" vertical="center" wrapText="1"/>
      <protection hidden="1"/>
    </xf>
    <xf numFmtId="9" fontId="5" fillId="0" borderId="54" xfId="0" applyNumberFormat="1" applyFont="1" applyBorder="1" applyAlignment="1" applyProtection="1">
      <alignment horizontal="center" vertical="center" wrapText="1"/>
      <protection hidden="1"/>
    </xf>
    <xf numFmtId="9" fontId="5" fillId="0" borderId="20" xfId="0" applyNumberFormat="1" applyFont="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20" xfId="0" applyFont="1" applyFill="1" applyBorder="1" applyAlignment="1" applyProtection="1">
      <alignment horizontal="center" vertical="center" wrapText="1"/>
      <protection hidden="1"/>
    </xf>
    <xf numFmtId="4" fontId="7" fillId="2" borderId="55" xfId="0" applyNumberFormat="1" applyFont="1" applyFill="1" applyBorder="1" applyAlignment="1" applyProtection="1">
      <alignment horizontal="center" vertical="center" wrapText="1"/>
      <protection hidden="1"/>
    </xf>
    <xf numFmtId="4" fontId="7" fillId="2" borderId="54" xfId="0" applyNumberFormat="1" applyFont="1" applyFill="1" applyBorder="1" applyAlignment="1" applyProtection="1">
      <alignment horizontal="center" vertical="center" wrapText="1"/>
      <protection hidden="1"/>
    </xf>
    <xf numFmtId="4" fontId="7" fillId="2" borderId="20" xfId="0" applyNumberFormat="1" applyFont="1" applyFill="1" applyBorder="1" applyAlignment="1" applyProtection="1">
      <alignment horizontal="center" vertical="center" wrapText="1"/>
      <protection hidden="1"/>
    </xf>
    <xf numFmtId="1" fontId="5" fillId="2" borderId="55" xfId="0" applyNumberFormat="1" applyFont="1" applyFill="1" applyBorder="1" applyAlignment="1" applyProtection="1">
      <alignment horizontal="center" vertical="center" wrapText="1"/>
      <protection hidden="1"/>
    </xf>
    <xf numFmtId="1" fontId="5" fillId="2" borderId="54" xfId="0" applyNumberFormat="1" applyFont="1" applyFill="1" applyBorder="1" applyAlignment="1" applyProtection="1">
      <alignment horizontal="center" vertical="center" wrapText="1"/>
      <protection hidden="1"/>
    </xf>
    <xf numFmtId="1" fontId="5" fillId="2" borderId="20" xfId="0" applyNumberFormat="1" applyFont="1" applyFill="1" applyBorder="1" applyAlignment="1" applyProtection="1">
      <alignment horizontal="center" vertical="center" wrapText="1"/>
      <protection hidden="1"/>
    </xf>
    <xf numFmtId="169" fontId="4" fillId="7" borderId="25" xfId="0" applyNumberFormat="1" applyFont="1" applyFill="1" applyBorder="1" applyAlignment="1" applyProtection="1">
      <alignment horizontal="center" vertical="center" wrapText="1"/>
      <protection hidden="1"/>
    </xf>
    <xf numFmtId="0" fontId="6" fillId="7" borderId="25" xfId="0" applyFont="1" applyFill="1" applyBorder="1" applyAlignment="1" applyProtection="1">
      <alignment horizontal="center" vertical="center" wrapText="1"/>
      <protection hidden="1"/>
    </xf>
    <xf numFmtId="0" fontId="24" fillId="2" borderId="25" xfId="0" applyFont="1" applyFill="1" applyBorder="1" applyAlignment="1" applyProtection="1">
      <alignment horizontal="center" vertical="center" wrapText="1"/>
      <protection hidden="1"/>
    </xf>
    <xf numFmtId="0" fontId="6" fillId="6" borderId="25" xfId="0" applyFont="1" applyFill="1" applyBorder="1" applyAlignment="1" applyProtection="1">
      <alignment horizontal="center" vertical="center" wrapText="1"/>
      <protection hidden="1"/>
    </xf>
    <xf numFmtId="0" fontId="6" fillId="12" borderId="25" xfId="0" applyFont="1" applyFill="1" applyBorder="1" applyAlignment="1" applyProtection="1">
      <alignment horizontal="center" vertical="center" wrapText="1"/>
      <protection hidden="1"/>
    </xf>
    <xf numFmtId="0" fontId="26" fillId="6" borderId="25" xfId="0" applyFont="1" applyFill="1" applyBorder="1" applyAlignment="1" applyProtection="1">
      <alignment horizontal="center" vertical="center" wrapText="1"/>
      <protection hidden="1"/>
    </xf>
    <xf numFmtId="0" fontId="26" fillId="12" borderId="25" xfId="0" applyFont="1" applyFill="1" applyBorder="1" applyAlignment="1" applyProtection="1">
      <alignment horizontal="center" vertical="center" wrapText="1"/>
      <protection hidden="1"/>
    </xf>
    <xf numFmtId="168" fontId="7" fillId="7" borderId="55" xfId="0" applyNumberFormat="1" applyFont="1" applyFill="1" applyBorder="1" applyAlignment="1" applyProtection="1">
      <alignment horizontal="center" vertical="center" wrapText="1"/>
      <protection hidden="1"/>
    </xf>
    <xf numFmtId="0" fontId="2" fillId="0" borderId="20" xfId="0" applyFont="1" applyBorder="1" applyProtection="1">
      <protection hidden="1"/>
    </xf>
    <xf numFmtId="10" fontId="36" fillId="7" borderId="55" xfId="0" applyNumberFormat="1" applyFont="1" applyFill="1" applyBorder="1" applyAlignment="1" applyProtection="1">
      <alignment horizontal="center" vertical="center"/>
      <protection hidden="1"/>
    </xf>
    <xf numFmtId="0" fontId="22" fillId="7" borderId="57" xfId="0" applyFont="1" applyFill="1" applyBorder="1" applyAlignment="1" applyProtection="1">
      <alignment horizontal="center"/>
      <protection hidden="1"/>
    </xf>
    <xf numFmtId="0" fontId="2" fillId="0" borderId="58" xfId="0" applyFont="1" applyBorder="1" applyProtection="1">
      <protection hidden="1"/>
    </xf>
    <xf numFmtId="0" fontId="2" fillId="0" borderId="59" xfId="0" applyFont="1" applyBorder="1" applyProtection="1">
      <protection hidden="1"/>
    </xf>
    <xf numFmtId="0" fontId="37" fillId="0" borderId="57" xfId="0" applyFont="1" applyBorder="1" applyAlignment="1" applyProtection="1">
      <alignment horizontal="center" vertical="center"/>
      <protection hidden="1"/>
    </xf>
    <xf numFmtId="0" fontId="4" fillId="7" borderId="34" xfId="0" applyFont="1" applyFill="1" applyBorder="1" applyAlignment="1" applyProtection="1">
      <alignment horizontal="center" vertical="center" wrapText="1"/>
      <protection hidden="1"/>
    </xf>
    <xf numFmtId="0" fontId="2" fillId="0" borderId="38" xfId="0" applyFont="1" applyBorder="1" applyProtection="1">
      <protection hidden="1"/>
    </xf>
    <xf numFmtId="0" fontId="12" fillId="7" borderId="35" xfId="0" applyFont="1" applyFill="1" applyBorder="1" applyAlignment="1" applyProtection="1">
      <alignment horizontal="center" vertical="center" wrapText="1"/>
      <protection hidden="1"/>
    </xf>
    <xf numFmtId="0" fontId="2" fillId="0" borderId="37" xfId="0" applyFont="1" applyBorder="1" applyProtection="1">
      <protection hidden="1"/>
    </xf>
    <xf numFmtId="0" fontId="2" fillId="0" borderId="45" xfId="0" applyFont="1" applyBorder="1" applyProtection="1">
      <protection hidden="1"/>
    </xf>
    <xf numFmtId="0" fontId="2" fillId="0" borderId="46" xfId="0" applyFont="1" applyBorder="1" applyProtection="1">
      <protection hidden="1"/>
    </xf>
    <xf numFmtId="0" fontId="2" fillId="0" borderId="39" xfId="0" applyFont="1" applyBorder="1" applyProtection="1">
      <protection hidden="1"/>
    </xf>
    <xf numFmtId="0" fontId="2" fillId="0" borderId="41" xfId="0" applyFont="1" applyBorder="1" applyProtection="1">
      <protection hidden="1"/>
    </xf>
    <xf numFmtId="0" fontId="4" fillId="10" borderId="42" xfId="0" quotePrefix="1" applyFont="1" applyFill="1" applyBorder="1" applyAlignment="1" applyProtection="1">
      <alignment horizontal="center" vertical="center" wrapText="1"/>
      <protection hidden="1"/>
    </xf>
    <xf numFmtId="0" fontId="2" fillId="0" borderId="43" xfId="0" applyFont="1" applyBorder="1" applyProtection="1">
      <protection hidden="1"/>
    </xf>
    <xf numFmtId="0" fontId="2" fillId="0" borderId="44" xfId="0" applyFont="1" applyBorder="1" applyProtection="1">
      <protection hidden="1"/>
    </xf>
    <xf numFmtId="0" fontId="27" fillId="10" borderId="34" xfId="0" applyFont="1" applyFill="1" applyBorder="1" applyAlignment="1" applyProtection="1">
      <alignment horizontal="center" vertical="center" textRotation="90" wrapText="1"/>
      <protection hidden="1"/>
    </xf>
    <xf numFmtId="0" fontId="2" fillId="0" borderId="47" xfId="0" applyFont="1" applyBorder="1" applyProtection="1">
      <protection hidden="1"/>
    </xf>
    <xf numFmtId="0" fontId="3" fillId="5" borderId="82" xfId="0" applyFont="1" applyFill="1" applyBorder="1" applyAlignment="1" applyProtection="1">
      <alignment horizontal="center" vertical="center"/>
      <protection hidden="1"/>
    </xf>
    <xf numFmtId="0" fontId="3" fillId="5" borderId="61" xfId="0" applyFont="1" applyFill="1" applyBorder="1" applyAlignment="1" applyProtection="1">
      <alignment horizontal="center" vertical="center"/>
      <protection hidden="1"/>
    </xf>
    <xf numFmtId="0" fontId="3" fillId="5" borderId="30" xfId="0" applyFont="1" applyFill="1" applyBorder="1" applyAlignment="1" applyProtection="1">
      <alignment horizontal="center" vertical="center"/>
      <protection hidden="1"/>
    </xf>
    <xf numFmtId="0" fontId="3" fillId="5" borderId="83" xfId="0" applyFont="1" applyFill="1" applyBorder="1" applyAlignment="1" applyProtection="1">
      <alignment horizontal="center" vertical="center"/>
      <protection hidden="1"/>
    </xf>
    <xf numFmtId="0" fontId="3" fillId="5" borderId="62" xfId="0" applyFont="1" applyFill="1" applyBorder="1" applyAlignment="1" applyProtection="1">
      <alignment horizontal="center" vertical="center"/>
      <protection hidden="1"/>
    </xf>
    <xf numFmtId="0" fontId="3" fillId="5" borderId="26" xfId="0" applyFont="1" applyFill="1" applyBorder="1" applyAlignment="1" applyProtection="1">
      <alignment horizontal="center" vertical="center"/>
      <protection hidden="1"/>
    </xf>
    <xf numFmtId="0" fontId="27" fillId="13" borderId="34" xfId="0" applyFont="1" applyFill="1" applyBorder="1" applyAlignment="1" applyProtection="1">
      <alignment horizontal="center" vertical="center" textRotation="90" wrapText="1"/>
      <protection hidden="1"/>
    </xf>
    <xf numFmtId="0" fontId="3" fillId="0" borderId="25" xfId="0" applyFont="1" applyBorder="1" applyAlignment="1" applyProtection="1">
      <alignment horizontal="center"/>
      <protection hidden="1"/>
    </xf>
    <xf numFmtId="0" fontId="3" fillId="7" borderId="25" xfId="0" applyFont="1" applyFill="1" applyBorder="1" applyAlignment="1" applyProtection="1">
      <alignment horizontal="center" vertical="center"/>
      <protection hidden="1"/>
    </xf>
    <xf numFmtId="0" fontId="12" fillId="10" borderId="34" xfId="0" applyFont="1" applyFill="1" applyBorder="1" applyAlignment="1" applyProtection="1">
      <alignment horizontal="center" vertical="center" wrapText="1"/>
      <protection hidden="1"/>
    </xf>
    <xf numFmtId="0" fontId="6" fillId="10" borderId="35" xfId="0" applyFont="1" applyFill="1" applyBorder="1" applyAlignment="1" applyProtection="1">
      <alignment horizontal="center" vertical="center" wrapText="1"/>
      <protection hidden="1"/>
    </xf>
    <xf numFmtId="0" fontId="2" fillId="0" borderId="36" xfId="0" applyFont="1" applyBorder="1" applyProtection="1">
      <protection hidden="1"/>
    </xf>
    <xf numFmtId="0" fontId="2" fillId="0" borderId="40" xfId="0" applyFont="1" applyBorder="1" applyProtection="1">
      <protection hidden="1"/>
    </xf>
    <xf numFmtId="0" fontId="4" fillId="7" borderId="35" xfId="0" applyFont="1" applyFill="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116" xfId="0" applyFont="1" applyFill="1" applyBorder="1" applyAlignment="1" applyProtection="1">
      <alignment horizontal="center" vertical="center" wrapText="1"/>
      <protection hidden="1"/>
    </xf>
    <xf numFmtId="0" fontId="2" fillId="0" borderId="117" xfId="0" applyFont="1" applyBorder="1" applyProtection="1">
      <protection hidden="1"/>
    </xf>
    <xf numFmtId="0" fontId="2" fillId="0" borderId="118" xfId="0" applyFont="1" applyBorder="1" applyProtection="1">
      <protection hidden="1"/>
    </xf>
    <xf numFmtId="0" fontId="0" fillId="25" borderId="97" xfId="0" applyFont="1" applyFill="1" applyBorder="1" applyAlignment="1">
      <alignment horizontal="center" vertical="center" wrapText="1"/>
    </xf>
    <xf numFmtId="0" fontId="0" fillId="25" borderId="98" xfId="0" applyFont="1" applyFill="1" applyBorder="1" applyAlignment="1">
      <alignment horizontal="center" vertical="center" wrapText="1"/>
    </xf>
    <xf numFmtId="0" fontId="0" fillId="25" borderId="99" xfId="0" applyFont="1" applyFill="1" applyBorder="1" applyAlignment="1">
      <alignment horizontal="center" vertical="center" wrapText="1"/>
    </xf>
    <xf numFmtId="0" fontId="0" fillId="25" borderId="100" xfId="0" applyFont="1" applyFill="1" applyBorder="1" applyAlignment="1">
      <alignment horizontal="center" vertical="center" wrapText="1"/>
    </xf>
    <xf numFmtId="0" fontId="0" fillId="25" borderId="60" xfId="0" applyFont="1" applyFill="1" applyBorder="1" applyAlignment="1">
      <alignment horizontal="center" vertical="center" wrapText="1"/>
    </xf>
    <xf numFmtId="0" fontId="0" fillId="25" borderId="101" xfId="0" applyFont="1" applyFill="1" applyBorder="1" applyAlignment="1">
      <alignment horizontal="center" vertical="center" wrapText="1"/>
    </xf>
    <xf numFmtId="0" fontId="0" fillId="25" borderId="102" xfId="0" applyFont="1" applyFill="1" applyBorder="1" applyAlignment="1">
      <alignment horizontal="center" vertical="center" wrapText="1"/>
    </xf>
    <xf numFmtId="0" fontId="0" fillId="25" borderId="103" xfId="0" applyFont="1" applyFill="1" applyBorder="1" applyAlignment="1">
      <alignment horizontal="center" vertical="center" wrapText="1"/>
    </xf>
    <xf numFmtId="0" fontId="0" fillId="25" borderId="104" xfId="0" applyFont="1" applyFill="1" applyBorder="1" applyAlignment="1">
      <alignment horizontal="center" vertical="center" wrapText="1"/>
    </xf>
    <xf numFmtId="0" fontId="56" fillId="0" borderId="98" xfId="0" applyFont="1" applyBorder="1" applyAlignment="1">
      <alignment horizontal="center" vertical="center"/>
    </xf>
    <xf numFmtId="0" fontId="56" fillId="0" borderId="60" xfId="0" applyFont="1" applyBorder="1" applyAlignment="1">
      <alignment horizontal="center" vertical="center"/>
    </xf>
    <xf numFmtId="1" fontId="7" fillId="3" borderId="25" xfId="0" applyNumberFormat="1" applyFont="1" applyFill="1" applyBorder="1" applyAlignment="1" applyProtection="1">
      <alignment horizontal="center" vertical="center"/>
      <protection hidden="1"/>
    </xf>
    <xf numFmtId="0" fontId="2" fillId="0" borderId="62" xfId="0" applyFont="1" applyBorder="1" applyProtection="1">
      <protection hidden="1"/>
    </xf>
    <xf numFmtId="182" fontId="3" fillId="6" borderId="25" xfId="0" applyNumberFormat="1" applyFont="1" applyFill="1" applyBorder="1" applyAlignment="1" applyProtection="1">
      <alignment horizontal="center" vertical="center"/>
      <protection hidden="1"/>
    </xf>
    <xf numFmtId="182" fontId="12" fillId="6" borderId="25" xfId="0" applyNumberFormat="1" applyFont="1" applyFill="1" applyBorder="1" applyAlignment="1" applyProtection="1">
      <alignment horizontal="center" vertical="center"/>
      <protection hidden="1"/>
    </xf>
    <xf numFmtId="182" fontId="12" fillId="6" borderId="26" xfId="0" applyNumberFormat="1" applyFont="1" applyFill="1" applyBorder="1" applyAlignment="1" applyProtection="1">
      <alignment horizontal="center" vertical="center"/>
      <protection hidden="1"/>
    </xf>
    <xf numFmtId="0" fontId="12" fillId="3" borderId="25" xfId="0" applyFont="1" applyFill="1" applyBorder="1" applyAlignment="1" applyProtection="1">
      <alignment horizontal="center" vertical="center"/>
      <protection hidden="1"/>
    </xf>
    <xf numFmtId="0" fontId="12" fillId="3" borderId="22"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wrapText="1"/>
      <protection hidden="1"/>
    </xf>
    <xf numFmtId="0" fontId="1" fillId="3" borderId="27"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24" fillId="2" borderId="56" xfId="0" applyFont="1" applyFill="1" applyBorder="1" applyAlignment="1" applyProtection="1">
      <alignment horizontal="left" vertical="center" wrapText="1"/>
      <protection hidden="1"/>
    </xf>
    <xf numFmtId="0" fontId="24" fillId="2" borderId="60" xfId="0" applyFont="1" applyFill="1" applyBorder="1" applyAlignment="1" applyProtection="1">
      <alignment horizontal="left" vertical="center" wrapText="1"/>
      <protection hidden="1"/>
    </xf>
    <xf numFmtId="0" fontId="7" fillId="0" borderId="33" xfId="0" applyFont="1" applyBorder="1" applyAlignment="1" applyProtection="1">
      <alignment horizontal="center"/>
      <protection hidden="1"/>
    </xf>
    <xf numFmtId="0" fontId="7" fillId="0" borderId="0" xfId="0" applyFont="1" applyAlignment="1" applyProtection="1">
      <alignment horizontal="center"/>
      <protection hidden="1"/>
    </xf>
    <xf numFmtId="0" fontId="6" fillId="3" borderId="29" xfId="0" applyFont="1" applyFill="1" applyBorder="1" applyAlignment="1" applyProtection="1">
      <alignment horizontal="center" vertical="center"/>
      <protection hidden="1"/>
    </xf>
    <xf numFmtId="0" fontId="6" fillId="3" borderId="61" xfId="0" applyFont="1" applyFill="1" applyBorder="1" applyAlignment="1" applyProtection="1">
      <alignment horizontal="center" vertical="center"/>
      <protection hidden="1"/>
    </xf>
    <xf numFmtId="0" fontId="59" fillId="7" borderId="25" xfId="0" applyFont="1" applyFill="1" applyBorder="1" applyAlignment="1" applyProtection="1">
      <alignment horizontal="left" vertical="center" wrapText="1"/>
      <protection hidden="1"/>
    </xf>
    <xf numFmtId="0" fontId="54" fillId="0" borderId="26" xfId="0" applyFont="1" applyBorder="1" applyProtection="1">
      <protection hidden="1"/>
    </xf>
    <xf numFmtId="0" fontId="45" fillId="5" borderId="25" xfId="0" applyFont="1" applyFill="1" applyBorder="1" applyAlignment="1" applyProtection="1">
      <alignment horizontal="left" vertical="center" wrapText="1"/>
      <protection hidden="1"/>
    </xf>
    <xf numFmtId="185" fontId="45" fillId="5" borderId="25" xfId="0" applyNumberFormat="1" applyFont="1" applyFill="1" applyBorder="1" applyAlignment="1" applyProtection="1">
      <alignment horizontal="center" vertical="center"/>
      <protection hidden="1"/>
    </xf>
    <xf numFmtId="0" fontId="27" fillId="3" borderId="57" xfId="0" applyFont="1" applyFill="1" applyBorder="1" applyAlignment="1" applyProtection="1">
      <alignment horizontal="center" vertical="center" wrapText="1"/>
      <protection hidden="1"/>
    </xf>
    <xf numFmtId="0" fontId="41" fillId="6" borderId="68" xfId="0" applyFont="1" applyFill="1" applyBorder="1" applyAlignment="1" applyProtection="1">
      <alignment horizontal="center" vertical="center" wrapText="1"/>
      <protection hidden="1"/>
    </xf>
    <xf numFmtId="0" fontId="2" fillId="0" borderId="69" xfId="0" applyFont="1" applyBorder="1" applyProtection="1">
      <protection hidden="1"/>
    </xf>
    <xf numFmtId="0" fontId="41" fillId="3" borderId="25" xfId="0" applyFont="1" applyFill="1" applyBorder="1" applyAlignment="1" applyProtection="1">
      <alignment horizontal="center" vertical="center" wrapText="1"/>
      <protection hidden="1"/>
    </xf>
    <xf numFmtId="185" fontId="35" fillId="0" borderId="0" xfId="0" applyNumberFormat="1" applyFont="1" applyAlignment="1" applyProtection="1">
      <alignment horizontal="center" vertical="center"/>
      <protection hidden="1"/>
    </xf>
    <xf numFmtId="0" fontId="41" fillId="5" borderId="57" xfId="0" applyFont="1" applyFill="1" applyBorder="1" applyAlignment="1" applyProtection="1">
      <alignment horizontal="left" vertical="center"/>
      <protection hidden="1"/>
    </xf>
    <xf numFmtId="0" fontId="27" fillId="3" borderId="25"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27" fillId="3" borderId="57" xfId="0" applyFont="1" applyFill="1" applyBorder="1" applyAlignment="1" applyProtection="1">
      <alignment horizontal="center" vertical="center"/>
      <protection hidden="1"/>
    </xf>
    <xf numFmtId="0" fontId="27" fillId="3" borderId="64" xfId="0" applyFont="1" applyFill="1" applyBorder="1" applyAlignment="1" applyProtection="1">
      <alignment horizontal="center"/>
      <protection hidden="1"/>
    </xf>
    <xf numFmtId="0" fontId="56" fillId="0" borderId="73" xfId="0" applyFont="1" applyBorder="1" applyAlignment="1">
      <alignment horizontal="center" vertical="center"/>
    </xf>
  </cellXfs>
  <cellStyles count="7">
    <cellStyle name="Hipervínculo" xfId="3" builtinId="8"/>
    <cellStyle name="Millares [0]" xfId="4" builtinId="6"/>
    <cellStyle name="Moneda" xfId="5" builtinId="4"/>
    <cellStyle name="Moneda [0]" xfId="1" builtinId="7"/>
    <cellStyle name="Normal" xfId="0" builtinId="0"/>
    <cellStyle name="Normal 10" xfId="2" xr:uid="{00000000-0005-0000-0000-000005000000}"/>
    <cellStyle name="Normal 2" xfId="6" xr:uid="{00000000-0005-0000-0000-000006000000}"/>
  </cellStyles>
  <dxfs count="3277">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numFmt numFmtId="177"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strike val="0"/>
        <outline val="0"/>
        <shadow val="0"/>
        <u val="none"/>
        <vertAlign val="baseline"/>
        <sz val="11"/>
        <color theme="1"/>
        <name val="Swis721 LtCn BT"/>
        <scheme val="none"/>
      </font>
      <fill>
        <patternFill patternType="solid">
          <fgColor indexed="64"/>
          <bgColor theme="6" tint="0.39997558519241921"/>
        </patternFill>
      </fill>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numFmt numFmtId="177"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strike val="0"/>
        <outline val="0"/>
        <shadow val="0"/>
        <u val="none"/>
        <vertAlign val="baseline"/>
        <sz val="11"/>
        <color theme="1"/>
        <name val="Swis721 LtCn BT"/>
        <scheme val="none"/>
      </font>
      <fill>
        <patternFill patternType="solid">
          <fgColor indexed="64"/>
          <bgColor theme="6" tint="0.39997558519241921"/>
        </patternFill>
      </fill>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numFmt numFmtId="177"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strike val="0"/>
        <outline val="0"/>
        <shadow val="0"/>
        <u val="none"/>
        <vertAlign val="baseline"/>
        <sz val="11"/>
        <color theme="1"/>
        <name val="Swis721 LtCn BT"/>
        <scheme val="none"/>
      </font>
      <fill>
        <patternFill patternType="solid">
          <fgColor indexed="64"/>
          <bgColor theme="6" tint="0.39997558519241921"/>
        </patternFill>
      </fill>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Swis721 LtCn BT"/>
        <scheme val="none"/>
      </font>
      <numFmt numFmtId="177"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strike val="0"/>
        <outline val="0"/>
        <shadow val="0"/>
        <u val="none"/>
        <vertAlign val="baseline"/>
        <sz val="11"/>
        <color theme="1"/>
        <name val="Swis721 LtCn BT"/>
        <scheme val="none"/>
      </font>
      <fill>
        <patternFill patternType="solid">
          <fgColor indexed="64"/>
          <bgColor theme="6" tint="0.39997558519241921"/>
        </patternFill>
      </fill>
      <protection locked="0" hidden="0"/>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ont>
        <b val="0"/>
        <i val="0"/>
        <strike val="0"/>
        <condense val="0"/>
        <extend val="0"/>
        <outline val="0"/>
        <shadow val="0"/>
        <u val="none"/>
        <vertAlign val="baseline"/>
        <sz val="14"/>
        <color rgb="FF000000"/>
        <name val="Arial"/>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rgb="FF000000"/>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rgb="FF000000"/>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rgb="FF000000"/>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rgb="FF000000"/>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4"/>
        <color rgb="FF000000"/>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rgb="FF000000"/>
        <name val="Arial"/>
        <scheme val="none"/>
      </font>
      <numFmt numFmtId="187"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1"/>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alignment horizontal="righ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1"/>
        <name val="Arial"/>
        <scheme val="none"/>
      </font>
      <fill>
        <patternFill patternType="solid">
          <fgColor rgb="FFBFBFBF"/>
          <bgColor rgb="FFBFBFBF"/>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1"/>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s>
  <tableStyles count="3">
    <tableStyle name="PRESUPUESTO-style" pivot="0" count="2" xr9:uid="{00000000-0011-0000-FFFF-FFFF00000000}">
      <tableStyleElement type="firstRowStripe" dxfId="3276"/>
      <tableStyleElement type="secondRowStripe" dxfId="3275"/>
    </tableStyle>
    <tableStyle name="PRESUPUESTO-style 2" pivot="0" count="2" xr9:uid="{00000000-0011-0000-FFFF-FFFF01000000}">
      <tableStyleElement type="firstRowStripe" dxfId="3274"/>
      <tableStyleElement type="secondRowStripe" dxfId="3273"/>
    </tableStyle>
    <tableStyle name="PRESUPUESTO-style 3" pivot="0" count="3" xr9:uid="{00000000-0011-0000-FFFF-FFFF02000000}">
      <tableStyleElement type="headerRow" dxfId="3272"/>
      <tableStyleElement type="firstRowStripe" dxfId="3271"/>
      <tableStyleElement type="secondRowStripe" dxfId="32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57150</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38100</xdr:colOff>
          <xdr:row>6</xdr:row>
          <xdr:rowOff>9525</xdr:rowOff>
        </xdr:from>
        <xdr:to>
          <xdr:col>29</xdr:col>
          <xdr:colOff>2105025</xdr:colOff>
          <xdr:row>8</xdr:row>
          <xdr:rowOff>504825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46</xdr:col>
      <xdr:colOff>207818</xdr:colOff>
      <xdr:row>5</xdr:row>
      <xdr:rowOff>1</xdr:rowOff>
    </xdr:from>
    <xdr:to>
      <xdr:col>47</xdr:col>
      <xdr:colOff>1818410</xdr:colOff>
      <xdr:row>8</xdr:row>
      <xdr:rowOff>577104</xdr:rowOff>
    </xdr:to>
    <xdr:pic>
      <xdr:nvPicPr>
        <xdr:cNvPr id="16" name="Imagen 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5409" y="2112819"/>
          <a:ext cx="2511136" cy="114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207818</xdr:colOff>
      <xdr:row>4</xdr:row>
      <xdr:rowOff>138546</xdr:rowOff>
    </xdr:from>
    <xdr:to>
      <xdr:col>65</xdr:col>
      <xdr:colOff>1835727</xdr:colOff>
      <xdr:row>8</xdr:row>
      <xdr:rowOff>542467</xdr:rowOff>
    </xdr:to>
    <xdr:pic>
      <xdr:nvPicPr>
        <xdr:cNvPr id="17" name="Imagen 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345000" y="2078182"/>
          <a:ext cx="2528454" cy="114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0</xdr:row>
      <xdr:rowOff>28575</xdr:rowOff>
    </xdr:from>
    <xdr:ext cx="571500" cy="704850"/>
    <xdr:pic>
      <xdr:nvPicPr>
        <xdr:cNvPr id="2" name="image1.png" descr="log-udea2.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deaeduco-my.sharepoint.com/OneDrive%20-%20Universidad%20de%20Antioquia/4_GADMIN/1_Regis/0_Invitaciones/2_MedianaC/VA_003_2022_Mobiliario_Farmacognosia/Gestion/3_Evaluacion/1_Evaluacion%20VA-0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2_APERTURA DE SOBRES"/>
      <sheetName val="5,1. REQUISITOS JURÍDICOS"/>
      <sheetName val="5.2.1 EXPERIENCIA GRAL"/>
      <sheetName val="5.2.2 EXPERIENCIA ESP"/>
      <sheetName val="5.3 CAP FINANCIERA"/>
      <sheetName val="PRESUPUESTO"/>
      <sheetName val="5.5 REQUISITOS COMERCIALES"/>
      <sheetName val="5.7 REQUISITOS ESPECIFICOS"/>
      <sheetName val="RESUMEN"/>
      <sheetName val="Cálculo Pt2"/>
      <sheetName val="10. EVALUACIÓN"/>
    </sheetNames>
    <sheetDataSet>
      <sheetData sheetId="0">
        <row r="8">
          <cell r="A8">
            <v>1</v>
          </cell>
          <cell r="B8" t="str">
            <v>NORLAB S.A.S</v>
          </cell>
        </row>
        <row r="9">
          <cell r="A9">
            <v>2</v>
          </cell>
          <cell r="B9" t="str">
            <v>LABBRANDS S.A.S</v>
          </cell>
        </row>
        <row r="10">
          <cell r="A10">
            <v>3</v>
          </cell>
          <cell r="B10" t="str">
            <v>AVANTIKA COLOMBIA S.A.S</v>
          </cell>
        </row>
        <row r="11">
          <cell r="A11">
            <v>4</v>
          </cell>
          <cell r="B11" t="str">
            <v>AVANTIKA COLOMBIA S.A.S</v>
          </cell>
        </row>
      </sheetData>
      <sheetData sheetId="1"/>
      <sheetData sheetId="2"/>
      <sheetData sheetId="3">
        <row r="12">
          <cell r="W12">
            <v>1</v>
          </cell>
          <cell r="X12">
            <v>0</v>
          </cell>
          <cell r="Y12" t="str">
            <v>NO CUMPLE</v>
          </cell>
          <cell r="Z12" t="str">
            <v>NH</v>
          </cell>
          <cell r="AD12">
            <v>0</v>
          </cell>
          <cell r="AE12" t="str">
            <v>NO CUMPLE</v>
          </cell>
        </row>
        <row r="13">
          <cell r="W13">
            <v>2</v>
          </cell>
          <cell r="X13" t="str">
            <v>LABBRANDS S.A.S</v>
          </cell>
          <cell r="Y13" t="str">
            <v>NO CUMPLE</v>
          </cell>
          <cell r="Z13" t="str">
            <v>NH</v>
          </cell>
          <cell r="AD13" t="str">
            <v>LABBRANDS S.A.S</v>
          </cell>
          <cell r="AE13" t="str">
            <v>NO CUMPLE</v>
          </cell>
        </row>
        <row r="14">
          <cell r="W14">
            <v>3</v>
          </cell>
          <cell r="X14" t="str">
            <v>AVANTIKA COLOMBIA S.A.S</v>
          </cell>
          <cell r="Y14" t="str">
            <v>NO CUMPLE</v>
          </cell>
          <cell r="Z14" t="str">
            <v>NH</v>
          </cell>
          <cell r="AD14" t="str">
            <v>AVANTIKA COLOMBIA S.A.S</v>
          </cell>
          <cell r="AE14" t="str">
            <v>NO CUMPLE</v>
          </cell>
        </row>
        <row r="15">
          <cell r="W15">
            <v>4</v>
          </cell>
          <cell r="X15" t="str">
            <v>AVANTIKA COLOMBIA S.A.S</v>
          </cell>
          <cell r="Y15" t="str">
            <v>NO CUMPLE</v>
          </cell>
          <cell r="Z15" t="str">
            <v>NH</v>
          </cell>
          <cell r="AD15" t="str">
            <v>AVANTIKA COLOMBIA S.A.S</v>
          </cell>
          <cell r="AE15" t="str">
            <v>NO CUMPLE</v>
          </cell>
        </row>
        <row r="16">
          <cell r="W16">
            <v>5</v>
          </cell>
          <cell r="X16" t="str">
            <v xml:space="preserve"> </v>
          </cell>
          <cell r="Y16" t="str">
            <v>NO CUMPLE</v>
          </cell>
          <cell r="Z16" t="str">
            <v>NH</v>
          </cell>
          <cell r="AD16" t="str">
            <v xml:space="preserve"> </v>
          </cell>
          <cell r="AE16" t="str">
            <v>NO CUMPLE</v>
          </cell>
        </row>
        <row r="17">
          <cell r="W17">
            <v>6</v>
          </cell>
          <cell r="X17" t="str">
            <v xml:space="preserve"> </v>
          </cell>
          <cell r="Y17" t="str">
            <v>NO CUMPLE</v>
          </cell>
          <cell r="Z17" t="str">
            <v>NH</v>
          </cell>
          <cell r="AD17" t="str">
            <v xml:space="preserve"> </v>
          </cell>
          <cell r="AE17" t="str">
            <v>NO CUMPLE</v>
          </cell>
        </row>
        <row r="18">
          <cell r="W18">
            <v>7</v>
          </cell>
          <cell r="X18" t="str">
            <v xml:space="preserve"> </v>
          </cell>
          <cell r="Y18" t="str">
            <v>NO CUMPLE</v>
          </cell>
          <cell r="Z18" t="str">
            <v>NH</v>
          </cell>
          <cell r="AD18" t="str">
            <v xml:space="preserve"> </v>
          </cell>
          <cell r="AE18" t="str">
            <v>NO CUMPLE</v>
          </cell>
        </row>
        <row r="19">
          <cell r="W19">
            <v>8</v>
          </cell>
          <cell r="X19" t="str">
            <v xml:space="preserve"> </v>
          </cell>
          <cell r="Y19" t="str">
            <v>NO CUMPLE</v>
          </cell>
          <cell r="Z19" t="str">
            <v>NH</v>
          </cell>
          <cell r="AD19" t="str">
            <v xml:space="preserve"> </v>
          </cell>
          <cell r="AE19" t="str">
            <v>NO CUMPLE</v>
          </cell>
        </row>
        <row r="20">
          <cell r="W20">
            <v>9</v>
          </cell>
          <cell r="X20" t="str">
            <v xml:space="preserve"> </v>
          </cell>
          <cell r="Y20" t="str">
            <v>NO CUMPLE</v>
          </cell>
          <cell r="Z20" t="str">
            <v>NH</v>
          </cell>
          <cell r="AD20" t="str">
            <v xml:space="preserve"> </v>
          </cell>
          <cell r="AE20" t="str">
            <v>NO CUMPLE</v>
          </cell>
        </row>
        <row r="21">
          <cell r="W21">
            <v>10</v>
          </cell>
          <cell r="X21" t="str">
            <v xml:space="preserve"> </v>
          </cell>
          <cell r="Y21" t="str">
            <v>NO CUMPLE</v>
          </cell>
          <cell r="Z21" t="str">
            <v>NH</v>
          </cell>
          <cell r="AD21" t="str">
            <v xml:space="preserve"> </v>
          </cell>
          <cell r="AE21" t="str">
            <v>NO CUMPLE</v>
          </cell>
        </row>
        <row r="22">
          <cell r="W22">
            <v>11</v>
          </cell>
          <cell r="X22" t="str">
            <v xml:space="preserve"> </v>
          </cell>
          <cell r="Y22" t="str">
            <v>NO CUMPLE</v>
          </cell>
          <cell r="Z22" t="str">
            <v>NH</v>
          </cell>
          <cell r="AD22" t="str">
            <v xml:space="preserve"> </v>
          </cell>
          <cell r="AE22" t="str">
            <v>NO CUMPLE</v>
          </cell>
        </row>
        <row r="23">
          <cell r="W23">
            <v>12</v>
          </cell>
          <cell r="X23" t="str">
            <v xml:space="preserve"> </v>
          </cell>
          <cell r="Y23" t="str">
            <v>NO CUMPLE</v>
          </cell>
          <cell r="Z23" t="str">
            <v>NH</v>
          </cell>
          <cell r="AD23" t="str">
            <v xml:space="preserve"> </v>
          </cell>
          <cell r="AE23" t="str">
            <v>NO CUMPLE</v>
          </cell>
        </row>
        <row r="24">
          <cell r="W24">
            <v>13</v>
          </cell>
          <cell r="X24" t="str">
            <v xml:space="preserve"> </v>
          </cell>
          <cell r="Y24" t="str">
            <v>NO CUMPLE</v>
          </cell>
          <cell r="Z24" t="str">
            <v>NH</v>
          </cell>
          <cell r="AD24" t="str">
            <v xml:space="preserve"> </v>
          </cell>
          <cell r="AE24">
            <v>0</v>
          </cell>
        </row>
        <row r="25">
          <cell r="W25">
            <v>14</v>
          </cell>
          <cell r="X25" t="str">
            <v xml:space="preserve"> </v>
          </cell>
          <cell r="Y25" t="str">
            <v>NO CUMPLE</v>
          </cell>
          <cell r="Z25" t="str">
            <v>NH</v>
          </cell>
          <cell r="AD25" t="str">
            <v xml:space="preserve"> </v>
          </cell>
          <cell r="AE25">
            <v>0</v>
          </cell>
        </row>
        <row r="26">
          <cell r="W26">
            <v>15</v>
          </cell>
          <cell r="X26" t="str">
            <v xml:space="preserve"> </v>
          </cell>
          <cell r="Y26" t="str">
            <v>NO CUMPLE</v>
          </cell>
          <cell r="Z26" t="str">
            <v>NH</v>
          </cell>
          <cell r="AD26" t="str">
            <v xml:space="preserve"> </v>
          </cell>
          <cell r="AE26">
            <v>0</v>
          </cell>
        </row>
      </sheetData>
      <sheetData sheetId="4">
        <row r="12">
          <cell r="X12">
            <v>0</v>
          </cell>
          <cell r="Y12" t="str">
            <v>NO CUMPLE</v>
          </cell>
          <cell r="Z12" t="str">
            <v>NH</v>
          </cell>
        </row>
        <row r="13">
          <cell r="X13" t="str">
            <v>LABBRANDS S.A.S</v>
          </cell>
          <cell r="Y13" t="str">
            <v>NO CUMPLE</v>
          </cell>
          <cell r="Z13" t="str">
            <v>NH</v>
          </cell>
        </row>
        <row r="14">
          <cell r="X14" t="str">
            <v>AVANTIKA COLOMBIA S.A.S</v>
          </cell>
          <cell r="Y14" t="str">
            <v>NO CUMPLE</v>
          </cell>
          <cell r="Z14" t="str">
            <v>NH</v>
          </cell>
        </row>
        <row r="15">
          <cell r="X15" t="str">
            <v>AVANTIKA COLOMBIA S.A.S</v>
          </cell>
          <cell r="Y15" t="str">
            <v>NO CUMPLE</v>
          </cell>
          <cell r="Z15" t="str">
            <v>NH</v>
          </cell>
        </row>
        <row r="16">
          <cell r="X16" t="str">
            <v xml:space="preserve"> </v>
          </cell>
          <cell r="Y16">
            <v>0</v>
          </cell>
          <cell r="Z16" t="str">
            <v>NH</v>
          </cell>
        </row>
        <row r="17">
          <cell r="X17" t="str">
            <v xml:space="preserve"> </v>
          </cell>
          <cell r="Y17">
            <v>0</v>
          </cell>
          <cell r="Z17" t="str">
            <v>NH</v>
          </cell>
        </row>
        <row r="18">
          <cell r="X18" t="str">
            <v xml:space="preserve"> </v>
          </cell>
          <cell r="Y18">
            <v>0</v>
          </cell>
          <cell r="Z18" t="str">
            <v>NH</v>
          </cell>
        </row>
        <row r="19">
          <cell r="X19" t="str">
            <v xml:space="preserve"> </v>
          </cell>
          <cell r="Y19">
            <v>0</v>
          </cell>
          <cell r="Z19" t="str">
            <v>NH</v>
          </cell>
        </row>
        <row r="20">
          <cell r="X20" t="str">
            <v xml:space="preserve"> </v>
          </cell>
          <cell r="Y20">
            <v>0</v>
          </cell>
          <cell r="Z20" t="str">
            <v>NH</v>
          </cell>
        </row>
        <row r="21">
          <cell r="X21" t="str">
            <v xml:space="preserve"> </v>
          </cell>
          <cell r="Y21">
            <v>0</v>
          </cell>
          <cell r="Z21" t="str">
            <v>NH</v>
          </cell>
        </row>
        <row r="22">
          <cell r="X22" t="str">
            <v xml:space="preserve"> </v>
          </cell>
          <cell r="Y22">
            <v>0</v>
          </cell>
          <cell r="Z22" t="str">
            <v>NH</v>
          </cell>
        </row>
        <row r="23">
          <cell r="X23" t="str">
            <v xml:space="preserve"> </v>
          </cell>
          <cell r="Y23">
            <v>0</v>
          </cell>
          <cell r="Z23" t="str">
            <v>NH</v>
          </cell>
        </row>
        <row r="24">
          <cell r="X24" t="str">
            <v xml:space="preserve"> </v>
          </cell>
          <cell r="Y24">
            <v>0</v>
          </cell>
          <cell r="Z24" t="str">
            <v>NH</v>
          </cell>
        </row>
        <row r="25">
          <cell r="X25" t="str">
            <v xml:space="preserve"> </v>
          </cell>
          <cell r="Y25">
            <v>0</v>
          </cell>
          <cell r="Z25" t="str">
            <v>NH</v>
          </cell>
        </row>
        <row r="26">
          <cell r="X26" t="str">
            <v xml:space="preserve"> </v>
          </cell>
          <cell r="Y26">
            <v>0</v>
          </cell>
          <cell r="Z26" t="str">
            <v>NH</v>
          </cell>
        </row>
        <row r="27">
          <cell r="X27" t="str">
            <v xml:space="preserve"> </v>
          </cell>
          <cell r="Y27">
            <v>0</v>
          </cell>
          <cell r="Z27" t="str">
            <v>NH</v>
          </cell>
        </row>
        <row r="28">
          <cell r="X28" t="str">
            <v xml:space="preserve"> </v>
          </cell>
          <cell r="Y28">
            <v>0</v>
          </cell>
          <cell r="Z28" t="str">
            <v>NH</v>
          </cell>
        </row>
      </sheetData>
      <sheetData sheetId="5">
        <row r="6">
          <cell r="M6">
            <v>1</v>
          </cell>
          <cell r="N6" t="str">
            <v>NORLAB S.A.S</v>
          </cell>
          <cell r="O6" t="e">
            <v>#DIV/0!</v>
          </cell>
        </row>
        <row r="7">
          <cell r="M7">
            <v>2</v>
          </cell>
          <cell r="N7" t="str">
            <v>LABBRANDS S.A.S</v>
          </cell>
          <cell r="O7" t="e">
            <v>#DIV/0!</v>
          </cell>
        </row>
        <row r="8">
          <cell r="M8">
            <v>3</v>
          </cell>
          <cell r="N8" t="str">
            <v>AVANTIKA COLOMBIA S.A.S</v>
          </cell>
          <cell r="O8" t="e">
            <v>#DIV/0!</v>
          </cell>
        </row>
        <row r="9">
          <cell r="M9">
            <v>4</v>
          </cell>
          <cell r="N9" t="str">
            <v>AVANTIKA COLOMBIA S.A.S</v>
          </cell>
          <cell r="O9" t="e">
            <v>#DIV/0!</v>
          </cell>
        </row>
        <row r="10">
          <cell r="M10">
            <v>0</v>
          </cell>
          <cell r="N10">
            <v>0</v>
          </cell>
          <cell r="O10">
            <v>0</v>
          </cell>
        </row>
        <row r="11">
          <cell r="M11">
            <v>0</v>
          </cell>
          <cell r="N11">
            <v>0</v>
          </cell>
          <cell r="O11">
            <v>0</v>
          </cell>
        </row>
        <row r="12">
          <cell r="M12">
            <v>0</v>
          </cell>
          <cell r="N12">
            <v>0</v>
          </cell>
          <cell r="O12">
            <v>0</v>
          </cell>
        </row>
        <row r="13">
          <cell r="M13">
            <v>0</v>
          </cell>
          <cell r="N13">
            <v>0</v>
          </cell>
          <cell r="O13">
            <v>0</v>
          </cell>
        </row>
        <row r="14">
          <cell r="M14">
            <v>0</v>
          </cell>
          <cell r="N14">
            <v>0</v>
          </cell>
          <cell r="O14">
            <v>0</v>
          </cell>
        </row>
        <row r="15">
          <cell r="M15">
            <v>0</v>
          </cell>
          <cell r="N15">
            <v>0</v>
          </cell>
          <cell r="O15">
            <v>0</v>
          </cell>
        </row>
        <row r="16">
          <cell r="M16">
            <v>0</v>
          </cell>
          <cell r="N16">
            <v>0</v>
          </cell>
          <cell r="O16">
            <v>0</v>
          </cell>
        </row>
        <row r="17">
          <cell r="M17">
            <v>0</v>
          </cell>
          <cell r="N17">
            <v>0</v>
          </cell>
          <cell r="O17">
            <v>0</v>
          </cell>
        </row>
        <row r="18">
          <cell r="M18">
            <v>0</v>
          </cell>
          <cell r="N18">
            <v>0</v>
          </cell>
          <cell r="O18">
            <v>0</v>
          </cell>
        </row>
        <row r="19">
          <cell r="M19">
            <v>0</v>
          </cell>
          <cell r="N19">
            <v>0</v>
          </cell>
          <cell r="O19">
            <v>0</v>
          </cell>
        </row>
        <row r="20">
          <cell r="M20">
            <v>0</v>
          </cell>
          <cell r="N20">
            <v>0</v>
          </cell>
          <cell r="O20">
            <v>0</v>
          </cell>
        </row>
      </sheetData>
      <sheetData sheetId="6">
        <row r="13">
          <cell r="C13">
            <v>0</v>
          </cell>
          <cell r="D13" t="str">
            <v>ÁREA EQUIPOS</v>
          </cell>
          <cell r="E13">
            <v>0</v>
          </cell>
          <cell r="F13">
            <v>0</v>
          </cell>
          <cell r="G13">
            <v>0</v>
          </cell>
          <cell r="H13">
            <v>0</v>
          </cell>
          <cell r="L13">
            <v>0</v>
          </cell>
          <cell r="M13" t="str">
            <v>ÁREA EQUIPOS</v>
          </cell>
          <cell r="N13">
            <v>0</v>
          </cell>
          <cell r="O13">
            <v>0</v>
          </cell>
          <cell r="P13">
            <v>0</v>
          </cell>
          <cell r="Q13">
            <v>0</v>
          </cell>
          <cell r="AD13">
            <v>0</v>
          </cell>
          <cell r="AE13" t="str">
            <v>ÁREA EQUIPOS</v>
          </cell>
          <cell r="AF13">
            <v>0</v>
          </cell>
          <cell r="AG13">
            <v>0</v>
          </cell>
          <cell r="AH13">
            <v>0</v>
          </cell>
          <cell r="AI13">
            <v>0</v>
          </cell>
          <cell r="AV13">
            <v>0</v>
          </cell>
          <cell r="AW13" t="str">
            <v>ÁREA EQUIPOS</v>
          </cell>
          <cell r="AX13">
            <v>0</v>
          </cell>
          <cell r="AY13">
            <v>0</v>
          </cell>
          <cell r="AZ13">
            <v>0</v>
          </cell>
          <cell r="BA13">
            <v>0</v>
          </cell>
          <cell r="BN13">
            <v>0</v>
          </cell>
          <cell r="BO13" t="str">
            <v>ÁREA EQUIPOS</v>
          </cell>
          <cell r="BP13">
            <v>0</v>
          </cell>
          <cell r="BQ13">
            <v>0</v>
          </cell>
          <cell r="BR13">
            <v>0</v>
          </cell>
          <cell r="BS13">
            <v>0</v>
          </cell>
        </row>
        <row r="14">
          <cell r="C14" t="str">
            <v>STLB01</v>
          </cell>
          <cell r="D14" t="str">
            <v>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v>
          </cell>
          <cell r="E14" t="str">
            <v>und</v>
          </cell>
          <cell r="F14">
            <v>1</v>
          </cell>
          <cell r="G14">
            <v>0</v>
          </cell>
          <cell r="H14">
            <v>0</v>
          </cell>
          <cell r="L14" t="str">
            <v>STLB01</v>
          </cell>
          <cell r="M14" t="str">
            <v>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v>
          </cell>
          <cell r="N14" t="str">
            <v>und</v>
          </cell>
          <cell r="O14">
            <v>1</v>
          </cell>
          <cell r="P14">
            <v>11737000</v>
          </cell>
          <cell r="Q14">
            <v>11737000</v>
          </cell>
          <cell r="AD14" t="str">
            <v>STLB01</v>
          </cell>
          <cell r="AE14" t="str">
            <v xml:space="preserve">
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v>
          </cell>
          <cell r="AF14" t="str">
            <v>und</v>
          </cell>
          <cell r="AG14">
            <v>1</v>
          </cell>
          <cell r="AH14">
            <v>24000000</v>
          </cell>
          <cell r="AI14">
            <v>24000000</v>
          </cell>
          <cell r="AV14" t="str">
            <v>STLB01</v>
          </cell>
          <cell r="AW14" t="str">
            <v>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v>
          </cell>
          <cell r="AX14" t="str">
            <v>und</v>
          </cell>
          <cell r="AY14">
            <v>1</v>
          </cell>
          <cell r="AZ14">
            <v>26326200</v>
          </cell>
          <cell r="BA14">
            <v>26326200</v>
          </cell>
          <cell r="BN14" t="str">
            <v>STLB01</v>
          </cell>
          <cell r="BO14" t="str">
            <v>Suministro e instalación de Mesa Mural especial para laboratorio con superficie de trabajo de laboratorio Certificado bajo normas DIN O UNE 13150, dimensiones:
2500 Longitud (Tol +/- 5mm)
1050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1200mm de ancho x 550 mm de profundidad, Materiales metálico o Aglomerado Prensado 3 capas con un cajón superior totalmente extensible de 150mm y uno inferior de 530mm con dos puertas abatibles con bisagras, tiraderas en acero inoxidable, con ruedas con bloqueo, certificado bajo norma DIN O UNE 16121 (Incluye todo lo necesario para su instalación y correcto funcionamiento).
2 Muebles bajos de 790mm de alto x 600mm de ancho x 550 mm de profundidad, Materiales metálico o Aglomerado Prensado 3 capas, con 3 cajones superiores de 150mm y 1 cajón inferior de 200mm, totalmente extensibles, tiraderas en acero inoxidable, con ruedas con bloqueo, certificado bajo norma DIN O UNE 16121 (Incluye todo lo necesario para su instalación y correcto funcionamiento).</v>
          </cell>
          <cell r="BP14" t="str">
            <v>und</v>
          </cell>
          <cell r="BQ14">
            <v>1</v>
          </cell>
          <cell r="BR14">
            <v>26326200</v>
          </cell>
          <cell r="BS14">
            <v>26326200</v>
          </cell>
        </row>
        <row r="15">
          <cell r="C15" t="str">
            <v>TOTAL ÁREA EQUIPOS</v>
          </cell>
          <cell r="D15">
            <v>0</v>
          </cell>
          <cell r="E15">
            <v>0</v>
          </cell>
          <cell r="F15">
            <v>0</v>
          </cell>
          <cell r="G15">
            <v>0</v>
          </cell>
          <cell r="H15">
            <v>0</v>
          </cell>
          <cell r="L15" t="str">
            <v>TOTAL ÁREA EQUIPOS</v>
          </cell>
          <cell r="M15">
            <v>0</v>
          </cell>
          <cell r="N15">
            <v>0</v>
          </cell>
          <cell r="O15">
            <v>0</v>
          </cell>
          <cell r="P15">
            <v>0</v>
          </cell>
          <cell r="Q15">
            <v>11737000</v>
          </cell>
          <cell r="AD15" t="str">
            <v>TOTAL ÁREA EQUIPOS</v>
          </cell>
          <cell r="AE15">
            <v>0</v>
          </cell>
          <cell r="AF15">
            <v>0</v>
          </cell>
          <cell r="AG15">
            <v>0</v>
          </cell>
          <cell r="AH15">
            <v>0</v>
          </cell>
          <cell r="AI15">
            <v>24000000</v>
          </cell>
          <cell r="AV15" t="str">
            <v>TOTAL ÁREA EQUIPOS</v>
          </cell>
          <cell r="AW15">
            <v>0</v>
          </cell>
          <cell r="AX15">
            <v>0</v>
          </cell>
          <cell r="AY15">
            <v>0</v>
          </cell>
          <cell r="AZ15">
            <v>0</v>
          </cell>
          <cell r="BA15">
            <v>26326200</v>
          </cell>
          <cell r="BN15" t="str">
            <v>TOTAL ÁREA EQUIPOS</v>
          </cell>
          <cell r="BO15">
            <v>0</v>
          </cell>
          <cell r="BP15">
            <v>0</v>
          </cell>
          <cell r="BQ15">
            <v>0</v>
          </cell>
          <cell r="BR15">
            <v>0</v>
          </cell>
          <cell r="BS15">
            <v>26326200</v>
          </cell>
        </row>
        <row r="16">
          <cell r="C16">
            <v>0</v>
          </cell>
          <cell r="D16" t="str">
            <v>ÁREA DE ANALISIS DE INFORMACIÓN</v>
          </cell>
          <cell r="E16">
            <v>0</v>
          </cell>
          <cell r="F16">
            <v>0</v>
          </cell>
          <cell r="G16">
            <v>0</v>
          </cell>
          <cell r="H16">
            <v>0</v>
          </cell>
          <cell r="L16">
            <v>0</v>
          </cell>
          <cell r="M16" t="str">
            <v>ÁREA DE ANALISIS DE INFORMACIÓN</v>
          </cell>
          <cell r="N16">
            <v>0</v>
          </cell>
          <cell r="O16">
            <v>0</v>
          </cell>
          <cell r="P16">
            <v>0</v>
          </cell>
          <cell r="Q16">
            <v>0</v>
          </cell>
          <cell r="AD16">
            <v>0</v>
          </cell>
          <cell r="AE16" t="str">
            <v>ÁREA DE ANALISIS DE INFORMACIÓN</v>
          </cell>
          <cell r="AF16">
            <v>0</v>
          </cell>
          <cell r="AG16">
            <v>0</v>
          </cell>
          <cell r="AH16">
            <v>0</v>
          </cell>
          <cell r="AI16">
            <v>0</v>
          </cell>
          <cell r="AV16">
            <v>0</v>
          </cell>
          <cell r="AW16" t="str">
            <v>ÁREA DE ANALISIS DE INFORMACIÓN</v>
          </cell>
          <cell r="AX16">
            <v>0</v>
          </cell>
          <cell r="AY16">
            <v>0</v>
          </cell>
          <cell r="AZ16">
            <v>0</v>
          </cell>
          <cell r="BA16">
            <v>0</v>
          </cell>
          <cell r="BN16">
            <v>0</v>
          </cell>
          <cell r="BO16" t="str">
            <v>ÁREA DE ANALISIS DE INFORMACIÓN</v>
          </cell>
          <cell r="BP16">
            <v>0</v>
          </cell>
          <cell r="BQ16">
            <v>0</v>
          </cell>
          <cell r="BR16">
            <v>0</v>
          </cell>
          <cell r="BS16">
            <v>0</v>
          </cell>
        </row>
        <row r="17">
          <cell r="C17" t="str">
            <v>STLB02</v>
          </cell>
          <cell r="D17" t="str">
            <v xml:space="preserve">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v>
          </cell>
          <cell r="E17" t="str">
            <v>und</v>
          </cell>
          <cell r="F17">
            <v>1</v>
          </cell>
          <cell r="G17">
            <v>0</v>
          </cell>
          <cell r="H17">
            <v>0</v>
          </cell>
          <cell r="L17" t="str">
            <v>STLB02</v>
          </cell>
          <cell r="M17" t="str">
            <v xml:space="preserve">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v>
          </cell>
          <cell r="N17" t="str">
            <v>und</v>
          </cell>
          <cell r="O17">
            <v>1</v>
          </cell>
          <cell r="P17">
            <v>6192000</v>
          </cell>
          <cell r="Q17">
            <v>6192000</v>
          </cell>
          <cell r="AD17" t="str">
            <v>STLB02</v>
          </cell>
          <cell r="AE17" t="str">
            <v xml:space="preserve">
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v>
          </cell>
          <cell r="AF17" t="str">
            <v>und</v>
          </cell>
          <cell r="AG17">
            <v>1</v>
          </cell>
          <cell r="AH17">
            <v>15000000</v>
          </cell>
          <cell r="AI17">
            <v>15000000</v>
          </cell>
          <cell r="AV17" t="str">
            <v>STLB02</v>
          </cell>
          <cell r="AW17" t="str">
            <v xml:space="preserve">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v>
          </cell>
          <cell r="AX17" t="str">
            <v>und</v>
          </cell>
          <cell r="AY17">
            <v>1</v>
          </cell>
          <cell r="AZ17">
            <v>16252300</v>
          </cell>
          <cell r="BA17">
            <v>16252300</v>
          </cell>
          <cell r="BN17" t="str">
            <v>STLB02</v>
          </cell>
          <cell r="BO17" t="str">
            <v xml:space="preserve">Suministro e instalación de Mesa Mural especial para laboratorio con superficie de trabajo de laboratorio Certificado bajo normas DIN O UNE 13150, dimensiones:
2700 Longitud (Tol +/- 5mm)
750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(Incluye todo lo necesario para su instalación y correcto funcionamiento).
Incluye:        
1 Mueble bajo de 790mm de alto x 450mm de ancho x 550 mm de profundidad, Materiales metalice o Aglomerado Prensado 3 capas, con 2 cajones superiores de 150mm y 1 cajón inferior de 350mm, totalmente extensibles, tiraderas en acero inoxidable, con ruedas con bloqueo, certificado bajo norma DIN O UNE 16121 (Incluye todo lo necesario para su instalación y correcto funcionamiento).
</v>
          </cell>
          <cell r="BP17" t="str">
            <v>und</v>
          </cell>
          <cell r="BQ17">
            <v>1</v>
          </cell>
          <cell r="BR17">
            <v>16252300</v>
          </cell>
          <cell r="BS17">
            <v>16252300</v>
          </cell>
        </row>
        <row r="18">
          <cell r="C18" t="str">
            <v>SV01</v>
          </cell>
          <cell r="D18" t="str">
            <v xml:space="preserve">Suministro e instalación de Mesa Antivibratoria para balanza analítica especial para laboratorio con superficie de trabajo de laboratorio Certificado bajo normas DIN O UNE 13150, 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v>
          </cell>
          <cell r="E18" t="str">
            <v>und</v>
          </cell>
          <cell r="F18">
            <v>1</v>
          </cell>
          <cell r="G18">
            <v>0</v>
          </cell>
          <cell r="H18">
            <v>0</v>
          </cell>
          <cell r="L18" t="str">
            <v>SV01</v>
          </cell>
          <cell r="M18" t="str">
            <v xml:space="preserve">Suministro e instalación de Mesa Antivibratoria para balanza analítica especial para laboratorio con superficie de trabajo de laboratorio Certificado bajo normas DIN O UNE 13150, 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v>
          </cell>
          <cell r="N18" t="str">
            <v>und</v>
          </cell>
          <cell r="O18">
            <v>1</v>
          </cell>
          <cell r="P18">
            <v>3151000</v>
          </cell>
          <cell r="Q18">
            <v>3151000</v>
          </cell>
          <cell r="AD18" t="str">
            <v>SV01</v>
          </cell>
          <cell r="AE18" t="str">
            <v xml:space="preserve">
Suministro e instalación de Mesa Antivibratoria para balanza analítica especial para laboratorio con superficie de trabajo de laboratorio Certificado bajo normas DIN O UNE 13150, 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v>
          </cell>
          <cell r="AF18" t="str">
            <v>und</v>
          </cell>
          <cell r="AG18">
            <v>1</v>
          </cell>
          <cell r="AH18">
            <v>9000000</v>
          </cell>
          <cell r="AI18">
            <v>9000000</v>
          </cell>
          <cell r="AV18" t="str">
            <v>SV01</v>
          </cell>
          <cell r="AW18" t="str">
            <v xml:space="preserve">Suministro e instalación de Mesa Antivibratoria para balanza analítica especial para laboratorio con superficie de trabajo de laboratorio Certificado bajo normas DIN O UNE 13150, 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v>
          </cell>
          <cell r="AX18" t="str">
            <v>und</v>
          </cell>
          <cell r="AY18">
            <v>1</v>
          </cell>
          <cell r="AZ18">
            <v>8190500</v>
          </cell>
          <cell r="BA18">
            <v>8190500</v>
          </cell>
          <cell r="BN18" t="str">
            <v>SV01</v>
          </cell>
          <cell r="BO18" t="str">
            <v xml:space="preserve">Suministro e instalación de Mesa Antivibratoria para balanza analítica especial para laboratorio con superficie de trabajo de laboratorio Certificado bajo normas DIN O UNE 13150, dimensiones:
900 Longitud (Tol +/- 5mm)
750 Profundidad (Tol +/- 5mm
900 Altura (Tol +/- 5mm)
La configuración estará determinada por la Ubicación en plano.   
Superficie de trabajo en perímetro resina fenólica de alta densidad de 19 mm de salpicadero en resina fenólica de 10 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instalación y correcto funcionamiento).
El revestimiento de la estructura estará fabricado en aglomerado prensado tres capas en paneles laterales y traseros para ocultar la estructura especial de soporte de la mesa antivibratoria.
La Superficie de trabajo de la placa de pesado donde se ubicará la balanza analítica, será de Hormigón fino de 400X450 mm de dimensión, con un peso de 65 kg. Las superficies laterales a la zona de pesa en postformado melaminizada de color gris.
</v>
          </cell>
          <cell r="BP18" t="str">
            <v>und</v>
          </cell>
          <cell r="BQ18">
            <v>1</v>
          </cell>
          <cell r="BR18">
            <v>8190500</v>
          </cell>
          <cell r="BS18">
            <v>8190500</v>
          </cell>
        </row>
        <row r="19">
          <cell r="C19" t="str">
            <v>S01</v>
          </cell>
          <cell r="D19" t="str">
            <v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v>
          </cell>
          <cell r="E19" t="str">
            <v>und</v>
          </cell>
          <cell r="F19">
            <v>2</v>
          </cell>
          <cell r="G19">
            <v>0</v>
          </cell>
          <cell r="H19">
            <v>0</v>
          </cell>
          <cell r="L19" t="str">
            <v>S01</v>
          </cell>
          <cell r="M19" t="str">
            <v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v>
          </cell>
          <cell r="N19" t="str">
            <v>und</v>
          </cell>
          <cell r="O19">
            <v>2</v>
          </cell>
          <cell r="P19">
            <v>503000</v>
          </cell>
          <cell r="Q19">
            <v>1006000</v>
          </cell>
          <cell r="AD19" t="str">
            <v>S01</v>
          </cell>
          <cell r="AE19" t="str">
            <v xml:space="preserve">
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v>
          </cell>
          <cell r="AF19" t="str">
            <v>und</v>
          </cell>
          <cell r="AG19">
            <v>2</v>
          </cell>
          <cell r="AH19">
            <v>1400000</v>
          </cell>
          <cell r="AI19">
            <v>2800000</v>
          </cell>
          <cell r="AV19" t="str">
            <v>S01</v>
          </cell>
          <cell r="AW19" t="str">
            <v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v>
          </cell>
          <cell r="AX19" t="str">
            <v>und</v>
          </cell>
          <cell r="AY19">
            <v>2</v>
          </cell>
          <cell r="AZ19">
            <v>789300</v>
          </cell>
          <cell r="BA19">
            <v>1578600</v>
          </cell>
          <cell r="BN19" t="str">
            <v>S01</v>
          </cell>
          <cell r="BO19" t="str">
            <v xml:space="preserve">Compra e instalación de silla tipo butaco para laboratorio, acabado de espaldar y asiento en poliuretano de piel integral o espuma integral (PU) de color negro, espaldar unido al asiento ya sea en forma monolítica o por platina en acero de 1/4 de pulgada conformada en frio, con graduación de profundidad por perilla. Sistema de graduación de altura por pistón neumático. Plato de soporte en acero tipo C.R Cal. 14 estampado; electro soldado por MIG, pintura epoxipoliéster. Apoyapié graduable en altura. Base nylon reforzado con fibra de vidrio al 30%, con 5 aspas. Deslizadores fijos en polipropileno inyectado. Con ejes de acero. </v>
          </cell>
          <cell r="BP19" t="str">
            <v>und</v>
          </cell>
          <cell r="BQ19">
            <v>2</v>
          </cell>
          <cell r="BR19">
            <v>789300</v>
          </cell>
          <cell r="BS19">
            <v>1578600</v>
          </cell>
        </row>
        <row r="20">
          <cell r="C20" t="str">
            <v>TOTAL ÁREA DE ANALISIS DE INFORMACIÓN</v>
          </cell>
          <cell r="D20">
            <v>0</v>
          </cell>
          <cell r="E20">
            <v>0</v>
          </cell>
          <cell r="F20">
            <v>0</v>
          </cell>
          <cell r="G20">
            <v>0</v>
          </cell>
          <cell r="H20">
            <v>0</v>
          </cell>
          <cell r="L20" t="str">
            <v>TOTAL ÁREA DE ANALISIS DE INFORMACIÓN</v>
          </cell>
          <cell r="M20">
            <v>0</v>
          </cell>
          <cell r="N20">
            <v>0</v>
          </cell>
          <cell r="O20">
            <v>0</v>
          </cell>
          <cell r="P20">
            <v>0</v>
          </cell>
          <cell r="Q20">
            <v>10349000</v>
          </cell>
          <cell r="AD20" t="str">
            <v>TOTAL ÁREA DE ANALISIS DE INFORMACIÓN</v>
          </cell>
          <cell r="AE20">
            <v>0</v>
          </cell>
          <cell r="AF20">
            <v>0</v>
          </cell>
          <cell r="AG20">
            <v>0</v>
          </cell>
          <cell r="AH20">
            <v>0</v>
          </cell>
          <cell r="AI20">
            <v>26800000</v>
          </cell>
          <cell r="AV20" t="str">
            <v>TOTAL ÁREA DE ANALISIS DE INFORMACIÓN</v>
          </cell>
          <cell r="AW20">
            <v>0</v>
          </cell>
          <cell r="AX20">
            <v>0</v>
          </cell>
          <cell r="AY20">
            <v>0</v>
          </cell>
          <cell r="AZ20">
            <v>0</v>
          </cell>
          <cell r="BA20">
            <v>26021400</v>
          </cell>
          <cell r="BN20" t="str">
            <v>TOTAL ÁREA DE ANALISIS DE INFORMACIÓN</v>
          </cell>
          <cell r="BO20">
            <v>0</v>
          </cell>
          <cell r="BP20">
            <v>0</v>
          </cell>
          <cell r="BQ20">
            <v>0</v>
          </cell>
          <cell r="BR20">
            <v>0</v>
          </cell>
          <cell r="BS20">
            <v>26021400</v>
          </cell>
        </row>
        <row r="21">
          <cell r="C21">
            <v>0</v>
          </cell>
          <cell r="D21" t="str">
            <v>ÁREA DE MOLINOS</v>
          </cell>
          <cell r="E21">
            <v>0</v>
          </cell>
          <cell r="F21">
            <v>0</v>
          </cell>
          <cell r="G21">
            <v>0</v>
          </cell>
          <cell r="H21">
            <v>0</v>
          </cell>
          <cell r="L21">
            <v>0</v>
          </cell>
          <cell r="M21" t="str">
            <v>ÁREA DE MOLINOS</v>
          </cell>
          <cell r="N21">
            <v>0</v>
          </cell>
          <cell r="O21">
            <v>0</v>
          </cell>
          <cell r="P21">
            <v>0</v>
          </cell>
          <cell r="Q21">
            <v>0</v>
          </cell>
          <cell r="AD21">
            <v>0</v>
          </cell>
          <cell r="AE21" t="str">
            <v>ÁREA DE MOLINOS</v>
          </cell>
          <cell r="AF21">
            <v>0</v>
          </cell>
          <cell r="AG21">
            <v>0</v>
          </cell>
          <cell r="AH21">
            <v>0</v>
          </cell>
          <cell r="AI21">
            <v>0</v>
          </cell>
          <cell r="AV21">
            <v>0</v>
          </cell>
          <cell r="AW21" t="str">
            <v>ÁREA DE MOLINOS</v>
          </cell>
          <cell r="AX21">
            <v>0</v>
          </cell>
          <cell r="AY21">
            <v>0</v>
          </cell>
          <cell r="AZ21">
            <v>0</v>
          </cell>
          <cell r="BA21">
            <v>0</v>
          </cell>
          <cell r="BN21">
            <v>0</v>
          </cell>
          <cell r="BO21" t="str">
            <v>ÁREA DE MOLINOS</v>
          </cell>
          <cell r="BP21">
            <v>0</v>
          </cell>
          <cell r="BQ21">
            <v>0</v>
          </cell>
          <cell r="BR21">
            <v>0</v>
          </cell>
          <cell r="BS21">
            <v>0</v>
          </cell>
        </row>
        <row r="22">
          <cell r="C22" t="str">
            <v>STLB03</v>
          </cell>
          <cell r="D22" t="str">
            <v xml:space="preserve">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v>
          </cell>
          <cell r="E22" t="str">
            <v>und</v>
          </cell>
          <cell r="F22">
            <v>1</v>
          </cell>
          <cell r="G22">
            <v>0</v>
          </cell>
          <cell r="H22">
            <v>0</v>
          </cell>
          <cell r="L22" t="str">
            <v>STLB03</v>
          </cell>
          <cell r="M22" t="str">
            <v xml:space="preserve">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v>
          </cell>
          <cell r="N22" t="str">
            <v>und</v>
          </cell>
          <cell r="O22">
            <v>1</v>
          </cell>
          <cell r="P22">
            <v>4664000</v>
          </cell>
          <cell r="Q22">
            <v>4664000</v>
          </cell>
          <cell r="AD22" t="str">
            <v>STLB03</v>
          </cell>
          <cell r="AE22" t="str">
            <v xml:space="preserve">
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v>
          </cell>
          <cell r="AF22" t="str">
            <v>und</v>
          </cell>
          <cell r="AG22">
            <v>1</v>
          </cell>
          <cell r="AH22">
            <v>9200000</v>
          </cell>
          <cell r="AI22">
            <v>9200000</v>
          </cell>
          <cell r="AV22" t="str">
            <v>STLB03</v>
          </cell>
          <cell r="AW22" t="str">
            <v xml:space="preserve">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v>
          </cell>
          <cell r="AX22" t="str">
            <v>und</v>
          </cell>
          <cell r="AY22">
            <v>1</v>
          </cell>
          <cell r="AZ22">
            <v>10546200</v>
          </cell>
          <cell r="BA22">
            <v>10546200</v>
          </cell>
          <cell r="BN22" t="str">
            <v>STLB03</v>
          </cell>
          <cell r="BO22" t="str">
            <v xml:space="preserve">Suministro e instalación de Mesa Mural especial para laboratorio con superficie de trabajo de laboratorio Certificado bajo normas DIN O UNE 13150, dimensiones:
2400 Longitud (Tol +/- 5mm)
700 Profundidad (Tol +/- 5mm
900 Altura (Tol +/- 5mm)
La configuración estará determinada por la ubicación en plano.   
Superficie de trabajo en resina fenólica de alta densidad de mínimo 19 mm de espesor. Salpicadero en resina fenólica de 50 mm de espesor y 100mm de altura, La Estructura metálica será en H y estable, que garantice la resistencia y estabilidad del mueble durante su uso, con resistencia físico mecánica de 500 kg/m2 soldadura para carga pesada.  pintura sinterizada epóxica o epoxi poliéster con acabado metálico.  La superficie permanecerá nivelada. Elementos niveladores. (Incluye todo lo necesario para su instalación y correcto funcionamiento).
</v>
          </cell>
          <cell r="BP22" t="str">
            <v>und</v>
          </cell>
          <cell r="BQ22">
            <v>1</v>
          </cell>
          <cell r="BR22">
            <v>10546200</v>
          </cell>
          <cell r="BS22">
            <v>10546200</v>
          </cell>
        </row>
        <row r="23">
          <cell r="C23" t="str">
            <v>TOTAL ÁREA DE MOLINOS</v>
          </cell>
          <cell r="D23">
            <v>0</v>
          </cell>
          <cell r="E23">
            <v>0</v>
          </cell>
          <cell r="F23">
            <v>0</v>
          </cell>
          <cell r="G23">
            <v>0</v>
          </cell>
          <cell r="H23">
            <v>0</v>
          </cell>
          <cell r="L23" t="str">
            <v>TOTAL ÁREA DE MOLINOS</v>
          </cell>
          <cell r="M23">
            <v>0</v>
          </cell>
          <cell r="N23">
            <v>0</v>
          </cell>
          <cell r="O23">
            <v>0</v>
          </cell>
          <cell r="P23">
            <v>0</v>
          </cell>
          <cell r="Q23">
            <v>4664000</v>
          </cell>
          <cell r="AD23" t="str">
            <v>TOTAL ÁREA DE MOLINOS</v>
          </cell>
          <cell r="AE23">
            <v>0</v>
          </cell>
          <cell r="AF23">
            <v>0</v>
          </cell>
          <cell r="AG23">
            <v>0</v>
          </cell>
          <cell r="AH23">
            <v>0</v>
          </cell>
          <cell r="AI23">
            <v>9200000</v>
          </cell>
          <cell r="AV23" t="str">
            <v>TOTAL ÁREA DE MOLINOS</v>
          </cell>
          <cell r="AW23">
            <v>0</v>
          </cell>
          <cell r="AX23">
            <v>0</v>
          </cell>
          <cell r="AY23">
            <v>0</v>
          </cell>
          <cell r="AZ23">
            <v>0</v>
          </cell>
          <cell r="BA23">
            <v>10546200</v>
          </cell>
          <cell r="BN23" t="str">
            <v>TOTAL ÁREA DE MOLINOS</v>
          </cell>
          <cell r="BO23">
            <v>0</v>
          </cell>
          <cell r="BP23">
            <v>0</v>
          </cell>
          <cell r="BQ23">
            <v>0</v>
          </cell>
          <cell r="BR23">
            <v>0</v>
          </cell>
          <cell r="BS23">
            <v>10546200</v>
          </cell>
        </row>
        <row r="24">
          <cell r="C24">
            <v>0</v>
          </cell>
          <cell r="D24" t="str">
            <v>ÁREA DE GABINETES</v>
          </cell>
          <cell r="E24">
            <v>0</v>
          </cell>
          <cell r="F24">
            <v>0</v>
          </cell>
          <cell r="G24">
            <v>0</v>
          </cell>
          <cell r="H24">
            <v>0</v>
          </cell>
          <cell r="L24">
            <v>0</v>
          </cell>
          <cell r="M24" t="str">
            <v>ÁREA DE GABINETES</v>
          </cell>
          <cell r="N24">
            <v>0</v>
          </cell>
          <cell r="O24">
            <v>0</v>
          </cell>
          <cell r="P24">
            <v>0</v>
          </cell>
          <cell r="Q24">
            <v>0</v>
          </cell>
          <cell r="AD24">
            <v>0</v>
          </cell>
          <cell r="AE24" t="str">
            <v>ÁREA DE GABINETES</v>
          </cell>
          <cell r="AF24">
            <v>0</v>
          </cell>
          <cell r="AG24">
            <v>0</v>
          </cell>
          <cell r="AH24">
            <v>0</v>
          </cell>
          <cell r="AI24">
            <v>0</v>
          </cell>
          <cell r="AV24">
            <v>0</v>
          </cell>
          <cell r="AW24" t="str">
            <v>ÁREA DE GABINETES</v>
          </cell>
          <cell r="AX24">
            <v>0</v>
          </cell>
          <cell r="AY24">
            <v>0</v>
          </cell>
          <cell r="AZ24">
            <v>0</v>
          </cell>
          <cell r="BA24">
            <v>0</v>
          </cell>
          <cell r="BN24">
            <v>0</v>
          </cell>
          <cell r="BO24" t="str">
            <v>ÁREA DE GABINETES</v>
          </cell>
          <cell r="BP24">
            <v>0</v>
          </cell>
          <cell r="BQ24">
            <v>0</v>
          </cell>
          <cell r="BR24">
            <v>0</v>
          </cell>
          <cell r="BS24">
            <v>0</v>
          </cell>
        </row>
        <row r="25">
          <cell r="C25" t="str">
            <v>A01</v>
          </cell>
          <cell r="D25" t="str">
            <v xml:space="preserve">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v>
          </cell>
          <cell r="E25" t="str">
            <v>und</v>
          </cell>
          <cell r="F25">
            <v>1</v>
          </cell>
          <cell r="G25">
            <v>0</v>
          </cell>
          <cell r="H25">
            <v>0</v>
          </cell>
          <cell r="L25" t="str">
            <v>A01</v>
          </cell>
          <cell r="M25" t="str">
            <v xml:space="preserve">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v>
          </cell>
          <cell r="N25" t="str">
            <v>und</v>
          </cell>
          <cell r="O25">
            <v>1</v>
          </cell>
          <cell r="P25">
            <v>32523000</v>
          </cell>
          <cell r="Q25">
            <v>32523000</v>
          </cell>
          <cell r="AD25" t="str">
            <v>A01</v>
          </cell>
          <cell r="AE25" t="str">
            <v xml:space="preserve">
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v>
          </cell>
          <cell r="AF25" t="str">
            <v>und</v>
          </cell>
          <cell r="AG25">
            <v>1</v>
          </cell>
          <cell r="AH25">
            <v>31200000</v>
          </cell>
          <cell r="AI25">
            <v>31200000</v>
          </cell>
          <cell r="AV25" t="str">
            <v>A01</v>
          </cell>
          <cell r="AW25" t="str">
            <v xml:space="preserve">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v>
          </cell>
          <cell r="AX25" t="str">
            <v>und</v>
          </cell>
          <cell r="AY25">
            <v>1</v>
          </cell>
          <cell r="AZ25">
            <v>31762600</v>
          </cell>
          <cell r="BA25">
            <v>31762600</v>
          </cell>
          <cell r="BN25" t="str">
            <v>A01</v>
          </cell>
          <cell r="BO25" t="str">
            <v xml:space="preserve">Suministro e instalación de Armario para líquidos inflamables de laboratorio, certificado bajo norma DIN O UNE 14470 y 16121, dimensiones:
1200 Longitud (Tol +/- 5mm)
600 Profundidad (Tol +/- 5mm
2000 Altura (Tol +/- 5mm)        
CARACTERISTICAS MATERIALES DE FABRICACIÓN                
Armario para líquidos inflamables para el alojamiento de sustancias peligrosas e inflamables en las salas de trabajo según EN 14470-1
-Será de tipo T-90, lo que permitirá proteger por 90 minutos las sustancias inflamables si hay un conato de incendio al interior (reacción en cadena) o al exterior y permitir una evacuación de los analistas del laboratorio en un tiempo seguro.
Deberá estar libre de defectos, grietas y deformaciones en la superficie y en su estructura.  Los colores del mueble serán de color claro según la normativa. 
Material de fabricación, paredes en lámina de acero 
(1,5 mm de espesor) en calidad A y material aislante según DIN 4102 - ignifugo
cuerpo interior de planchas decorativas muy estables, robustos y recubierto de resina melaminizada. Incluye tres cubetas en lámina de acero.
Con dos puertas abatibles y chapa de seguridad, con dispositivo de control térmico, que permita cierre de puertas de forma automática si hay cambios de temperatura por encima de 50 °C tanto al interior del gabinete como al exterior (laboratorio), lo anterior para evitar una reacción en cadena por conato de incendio tanto a l interior del gabinete como al exterior. Incluye conexiones de ventilación desde la base del gabinete con salida al exterior con tubo de extracción de un diámetro de 90-100 mm.
(Incluye ductería, accesorios, ventilación, la conexión de extracción deberá estar en la parte superior del gabinete y todo lo necesario para su instalación y correcto funcionamiento).
</v>
          </cell>
          <cell r="BP25" t="str">
            <v>und</v>
          </cell>
          <cell r="BQ25">
            <v>1</v>
          </cell>
          <cell r="BR25">
            <v>31762600</v>
          </cell>
          <cell r="BS25">
            <v>31762600</v>
          </cell>
        </row>
        <row r="26">
          <cell r="C26" t="str">
            <v>A02</v>
          </cell>
          <cell r="D26" t="str">
            <v xml:space="preserve">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v>
          </cell>
          <cell r="E26" t="str">
            <v>und</v>
          </cell>
          <cell r="F26">
            <v>1</v>
          </cell>
          <cell r="G26">
            <v>0</v>
          </cell>
          <cell r="H26">
            <v>0</v>
          </cell>
          <cell r="L26" t="str">
            <v>A02</v>
          </cell>
          <cell r="M26" t="str">
            <v xml:space="preserve">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v>
          </cell>
          <cell r="N26" t="str">
            <v>und</v>
          </cell>
          <cell r="O26">
            <v>1</v>
          </cell>
          <cell r="P26">
            <v>15585000</v>
          </cell>
          <cell r="Q26">
            <v>15585000</v>
          </cell>
          <cell r="AD26" t="str">
            <v>A02</v>
          </cell>
          <cell r="AE26" t="str">
            <v xml:space="preserve">
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v>
          </cell>
          <cell r="AF26" t="str">
            <v>und</v>
          </cell>
          <cell r="AG26">
            <v>1</v>
          </cell>
          <cell r="AH26">
            <v>16500000</v>
          </cell>
          <cell r="AI26">
            <v>16500000</v>
          </cell>
          <cell r="AV26" t="str">
            <v>A02</v>
          </cell>
          <cell r="AW26" t="str">
            <v xml:space="preserve">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v>
          </cell>
          <cell r="AX26" t="str">
            <v>und</v>
          </cell>
          <cell r="AY26">
            <v>1</v>
          </cell>
          <cell r="AZ26">
            <v>12047900</v>
          </cell>
          <cell r="BA26">
            <v>12047900</v>
          </cell>
          <cell r="BN26" t="str">
            <v>A02</v>
          </cell>
          <cell r="BO26" t="str">
            <v xml:space="preserve">Suministro e instalación de Armario para ácidos y bases de laboratorio certificado bajo norma DIN O UNE  16121, dimensiones    
600 Longitud (Tol +/- 5mm)
600 Profundidad (Tol +/- 5mm
2000 Altura (Tol +/- 5mm)   
CARACTERISTICAS MATERIALES DE FABRICACIÓN
Material de fabricación en carcasa y puertas aglomerado especial para laboratorio prensado tres capas 19 mm de espesor; clase de emisión E1, panel trasero en aglomerado prensado tres capas de 10 mm de espesor; clase de emisión E1, 4 entrepaños extraíbles, incluye 4 cubetas extraíbles en Polipropileno resistente a la corrosión y con bordes anti derrames. El material descrito debe permitir una fácil limpieza y retención ante derrames y debe ser inalterable al contacto con ácidos y sustancias corrosivas de uso diario en el laboratorio y de alta durabilidad.
Incluye tirador cerrado en aluminio. Con panel deflector en resina fenólica de 5mm.  Los compartimientos para acido deberá estar separado físicamente del compartimiento de almacenamiento para bases. Bisagras especiales para apertura de puertas en Polipropileno para evitar la corrosión de este tipo de accesorios.
Resistencia por entrepaño de 20 a 30 kg.  El gabinete deberá tener zócalo para acabados arquitectónicos de 110mm de altura. Puertas abatibles con apertura independiente para el almacenamiento de ácidos y bases. Debe incluir acometidas de Ventilación entre 90/110 mm, con volumen de extracción por hora de 100 m3/h. 
(Incluye ductería, accesorios, ventilación, la conexión de extracción deberá estar en la parte superior del gabinete y todo lo necesario para su instalación y correcto funcionamiento).
</v>
          </cell>
          <cell r="BP26" t="str">
            <v>und</v>
          </cell>
          <cell r="BQ26">
            <v>1</v>
          </cell>
          <cell r="BR26">
            <v>12047900</v>
          </cell>
          <cell r="BS26">
            <v>12047900</v>
          </cell>
        </row>
        <row r="27">
          <cell r="C27" t="str">
            <v>A03</v>
          </cell>
          <cell r="D27" t="str">
            <v xml:space="preserve">Suministro e instalación de Armario para tóxicos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v>
          </cell>
          <cell r="E27" t="str">
            <v>und</v>
          </cell>
          <cell r="F27">
            <v>1</v>
          </cell>
          <cell r="G27">
            <v>0</v>
          </cell>
          <cell r="H27">
            <v>0</v>
          </cell>
          <cell r="L27" t="str">
            <v>A03</v>
          </cell>
          <cell r="M27" t="str">
            <v xml:space="preserve">Suministro e instalación de Armario para tóxicos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v>
          </cell>
          <cell r="N27" t="str">
            <v>und</v>
          </cell>
          <cell r="O27">
            <v>1</v>
          </cell>
          <cell r="P27">
            <v>11551000</v>
          </cell>
          <cell r="Q27">
            <v>11551000</v>
          </cell>
          <cell r="AD27" t="str">
            <v>A03</v>
          </cell>
          <cell r="AE27" t="str">
            <v xml:space="preserve">
Suministro e instalación de Armario para tóxicos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v>
          </cell>
          <cell r="AF27" t="str">
            <v>und</v>
          </cell>
          <cell r="AG27">
            <v>1</v>
          </cell>
          <cell r="AH27">
            <v>16000000</v>
          </cell>
          <cell r="AI27">
            <v>16000000</v>
          </cell>
          <cell r="AV27" t="str">
            <v>A03</v>
          </cell>
          <cell r="AW27" t="str">
            <v xml:space="preserve">Suministro e instalación de Armario para tóxicos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v>
          </cell>
          <cell r="AX27" t="str">
            <v>und</v>
          </cell>
          <cell r="AY27">
            <v>1</v>
          </cell>
          <cell r="AZ27">
            <v>19933700</v>
          </cell>
          <cell r="BA27">
            <v>19933700</v>
          </cell>
          <cell r="BN27" t="str">
            <v>A03</v>
          </cell>
          <cell r="BO27" t="str">
            <v xml:space="preserve">Suministro e instalación de Armario para tóxicos de laboratorio, dimensiones:  
900 Longitud (Tol +/- 5mm)
420 Profundidad (Tol +/- 5mm
2000 Altura (Tol +/- 5mm)     
CARACTERISTICAS MATERIALES DE FABRICACIÓN
Almacenamiento seguro y al interior de laboratorios de cualquier sustancia tóxica.
Fabricado en paredes en lámina de acero (1,5 mm de espesor), Ventilación toma de conexión (NW 75) para la ventilación, en la parte superior del gabinete. Incluye conexiones de ventilación desde la base del gabinete con salida al exterior con tubo de extracción de un diámetro de 90-100 mm, Cerradura de seguridad de alta calidad para una mayor protección contra robos, Volumen requerido para extracción 100 m3/h.
Incluye 4 patas niveladoras, uso de manera manual, (ductería, accesorios, ventilación, la conexión de extracción deberá estar en la parte superior del gabinete y todo lo necesario para su instalación y correcto funcionamiento
</v>
          </cell>
          <cell r="BP27" t="str">
            <v>und</v>
          </cell>
          <cell r="BQ27">
            <v>1</v>
          </cell>
          <cell r="BR27">
            <v>19933700</v>
          </cell>
          <cell r="BS27">
            <v>19933700</v>
          </cell>
        </row>
        <row r="28">
          <cell r="C28" t="str">
            <v>A04</v>
          </cell>
          <cell r="D28" t="str">
            <v xml:space="preserve">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v>
          </cell>
          <cell r="E28" t="str">
            <v>und</v>
          </cell>
          <cell r="F28">
            <v>1</v>
          </cell>
          <cell r="G28">
            <v>0</v>
          </cell>
          <cell r="H28">
            <v>0</v>
          </cell>
          <cell r="L28" t="str">
            <v>A04</v>
          </cell>
          <cell r="M28" t="str">
            <v xml:space="preserve">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v>
          </cell>
          <cell r="N28" t="str">
            <v>und</v>
          </cell>
          <cell r="O28">
            <v>1</v>
          </cell>
          <cell r="P28">
            <v>4202000</v>
          </cell>
          <cell r="Q28">
            <v>4202000</v>
          </cell>
          <cell r="AD28" t="str">
            <v>A04</v>
          </cell>
          <cell r="AE28" t="str">
            <v xml:space="preserve">
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v>
          </cell>
          <cell r="AF28" t="str">
            <v>und</v>
          </cell>
          <cell r="AG28">
            <v>1</v>
          </cell>
          <cell r="AH28">
            <v>3500000</v>
          </cell>
          <cell r="AI28">
            <v>3500000</v>
          </cell>
          <cell r="AV28" t="str">
            <v>A04</v>
          </cell>
          <cell r="AW28" t="str">
            <v xml:space="preserve">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v>
          </cell>
          <cell r="AX28" t="str">
            <v>und</v>
          </cell>
          <cell r="AY28">
            <v>1</v>
          </cell>
          <cell r="AZ28">
            <v>6274900</v>
          </cell>
          <cell r="BA28">
            <v>6274900</v>
          </cell>
          <cell r="BN28" t="str">
            <v>A04</v>
          </cell>
          <cell r="BO28" t="str">
            <v xml:space="preserve">Suministro e instalación de Armario para irritantes de laboratorio certificado bajo norma DIN O UNE  16121, dimensiones    
600 Longitud (Tol +/- 5mm)
550 Profundidad (Tol +/- 5mm
2090 Altura (Tol +/- 5mm)     
CARACTERISTICAS MATERIALES DE FABRICACIÓN
Armario para irritables, material en carcaza metálico o Aglomerado Prensado 3 capas con puerta en vidrio color natural.
Incluye 4 entrepaños en aglomerado prensado 3 capas, capacidad de carga 30 kg, de altura graduable, patas niveladoras).
</v>
          </cell>
          <cell r="BP28" t="str">
            <v>und</v>
          </cell>
          <cell r="BQ28">
            <v>1</v>
          </cell>
          <cell r="BR28">
            <v>6274900</v>
          </cell>
          <cell r="BS28">
            <v>6274900</v>
          </cell>
        </row>
        <row r="34">
          <cell r="K34" t="str">
            <v>R</v>
          </cell>
          <cell r="L34" t="str">
            <v>STLB05</v>
          </cell>
          <cell r="M34" t="str">
            <v xml:space="preserve">
Suministro e instalación de Mesa Central especial para laboratorio con superficie de trabajo de laboratorio Certificado bajo normas DIN O UNE 13150, dimensiones:
3600 Longitud (Tol +/- 5mm) + 730 fregadero = 4330mm de Longitud
1500 Profundidad (Tol +/- 5mm
900 Altura (Tol +/- 5mm) 
La configuración estará determinada por la Ubicación en plano.  
Superficie de trabajo en gres técnico de 20mm de espesor mínimo.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tapa tuberías (panel lateral). (Incluye todo lo necesario para su instalación y correcto funcionamiento).   
Estructura técnica de servicio central para mesa central de 3600mm, con 12 tomas dobles 125 vac 20 am (6 tomas dobles por lados), 6 puntos válvulas de agua, 6 drip cup (3 por lado). todos los servicios descritos instalados en la estructura de servicio. Incluye:       
1 Modulo Fregadero de 1500mm de ancho x 730mm de profundidad x 900mm de alto, superficie en gres técnico certificado bajo norma 13150, con pozuelo en gres técnico con dimensiones (máx. ancho 500mm*máx. largo 400mm* máx. Prof. 180mm a 250mm), pantalla anti salpicaduras en vidrio de 600mm de alto y 1 mueble bajo fijo de 1500mm de ancho x 730mm de profundidad x 870mm de alto, con 3 puertas abatibles en aglomerado prensado 3 capas o metálico certificado bajo norma DIN O UNE 16121. Grifo mezclador mono mando, escurre matraces y lavajos de seguridad (Incluye todo lo necesario para su instalación y correcto funcionamiento).
6 Muebles bajos de 790mm de alto x 450mm de ancho x 550 mm de profundidad, Materiales metálico o aglomerado prensado 3 capas, con 2 cajones superiores de 150mm y 1 cajón inferior de 350mm, totalmente extensibles, tiraderas en acero inoxidable, con ruedas altura con bloqueo, certificado bajo norma DIN O UNE 16121. (Incluye todo lo necesario para su instalación y correcto funcionamiento).
</v>
          </cell>
          <cell r="N34" t="str">
            <v>und</v>
          </cell>
          <cell r="O34">
            <v>2</v>
          </cell>
          <cell r="P34">
            <v>28524000</v>
          </cell>
          <cell r="Q34">
            <v>57048000</v>
          </cell>
          <cell r="R34">
            <v>1</v>
          </cell>
          <cell r="S34">
            <v>1</v>
          </cell>
          <cell r="T34">
            <v>1</v>
          </cell>
          <cell r="U34">
            <v>1</v>
          </cell>
          <cell r="V34">
            <v>1</v>
          </cell>
          <cell r="W34">
            <v>1</v>
          </cell>
          <cell r="X34">
            <v>1</v>
          </cell>
          <cell r="Y34">
            <v>57048000</v>
          </cell>
          <cell r="Z34">
            <v>0</v>
          </cell>
          <cell r="AA34">
            <v>0</v>
          </cell>
          <cell r="AB34">
            <v>0</v>
          </cell>
          <cell r="AC34" t="str">
            <v>R</v>
          </cell>
          <cell r="AD34" t="str">
            <v>STLB05</v>
          </cell>
          <cell r="AE34" t="str">
            <v xml:space="preserve">
Suministro e instalación de Mesa Central especial para laboratorio con superficie de trabajo de laboratorio Certificado bajo normas DIN O UNE 13150, dimensiones:
3600 Longitud (Tol +/- 5mm) + 730 fregadero = 4330mm de Longitud
1500 Profundidad (Tol +/- 5mm
900 Altura (Tol +/- 5mm) 
La configuración estará determinada por la Ubicación en plano.  
Superficie de trabajo en gres técnico de 20mm de espesor mínimo.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tapa tuberías (panel lateral). (Incluye todo lo necesario para su instalación y correcto funcionamiento).   
Estructura técnica de servicio central para mesa central de 3600mm, con 12 tomas dobles 125 vac 20 am (6 tomas dobles por lados), 6 puntos válvulas de agua, 6 drip cup (3 por lado). todos los servicios descritos instalados en la estructura de servicio. Incluye:       
1 Modulo Fregadero de 1500mm de ancho x 730mm de profundidad x 900mm de alto, superficie en gres técnico certificado bajo norma 13150, con pozuelo en gres técnico con dimensiones (máx. ancho 500mm*máx. largo 400mm* máx. Prof. 180mm a 250mm), pantalla anti salpicaduras en vidrio de 600mm de alto y 1 mueble bajo fijo de 1500mm de ancho x 730mm de profundidad x 870mm de alto, con 3 puertas abatibles en aglomerado prensado 3 capas o metálico certificado bajo norma DIN O UNE 16121. Grifo mezclador mono mando, escurre matraces y lavajos de seguridad (Incluye todo lo necesario para su instalación y correcto funcionamiento).
6 Muebles bajos de 790mm de alto x 450mm de ancho x 550 mm de profundidad, Materiales metálico o aglomerado prensado 3 capas, con 2 cajones superiores de 150mm y 1 cajón inferior de 350mm, totalmente extensibles, tiraderas en acero inoxidable, con ruedas altura con bloqueo, certificado bajo norma DIN O UNE 16121. (Incluye todo lo necesario para su instalación y correcto funcionamiento).
</v>
          </cell>
          <cell r="AF34" t="str">
            <v>und</v>
          </cell>
          <cell r="AG34">
            <v>2</v>
          </cell>
          <cell r="AH34">
            <v>141500000</v>
          </cell>
          <cell r="AI34">
            <v>283000000</v>
          </cell>
          <cell r="AJ34">
            <v>1</v>
          </cell>
          <cell r="AK34">
            <v>1</v>
          </cell>
          <cell r="AL34">
            <v>1</v>
          </cell>
          <cell r="AM34">
            <v>1</v>
          </cell>
          <cell r="AN34">
            <v>1</v>
          </cell>
          <cell r="AO34">
            <v>1</v>
          </cell>
          <cell r="AP34">
            <v>1</v>
          </cell>
          <cell r="AQ34">
            <v>283000000</v>
          </cell>
          <cell r="AR34">
            <v>0</v>
          </cell>
          <cell r="AU34" t="str">
            <v>R</v>
          </cell>
          <cell r="AV34" t="str">
            <v>STLB05</v>
          </cell>
          <cell r="AW34" t="str">
            <v xml:space="preserve">
Suministro e instalación de Mesa Central especial para laboratorio con superficie de trabajo de laboratorio Certificado bajo normas DIN O UNE 13150, dimensiones:
3600 Longitud (Tol +/- 5mm) + 730 fregadero = 4330mm de Longitud
1500 Profundidad (Tol +/- 5mm
900 Altura (Tol +/- 5mm) 
La configuración estará determinada por la Ubicación en plano.  
Superficie de trabajo en gres técnico de 20mm de espesor mínimo.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tapa tuberías (panel lateral). (Incluye todo lo necesario para su instalación y correcto funcionamiento).   
Estructura técnica de servicio central para mesa central de 3600mm, con 12 tomas dobles 125 vac 20 am (6 tomas dobles por lados), 6 puntos válvulas de agua, 6 drip cup (3 por lado). todos los servicios descritos instalados en la estructura de servicio. Incluye:       
1 Modulo Fregadero de 1500mm de ancho x 730mm de profundidad x 900mm de alto, superficie en gres técnico certificado bajo norma 13150, con pozuelo en gres técnico con dimensiones (máx. ancho 500mm*máx. largo 400mm* máx. Prof. 180mm a 250mm), pantalla anti salpicaduras en vidrio de 600mm de alto y 1 mueble bajo fijo de 1500mm de ancho x 730mm de profundidad x 870mm de alto, con 3 puertas abatibles en aglomerado prensado 3 capas o metálico certificado bajo norma DIN O UNE 16121. Grifo mezclador mono mando, escurre matraces y lavajos de seguridad (Incluye todo lo necesario para su instalación y correcto funcionamiento).
6 Muebles bajos de 790mm de alto x 450mm de ancho x 550 mm de profundidad, Materiales metálico o aglomerado prensado 3 capas, con 2 cajones superiores de 150mm y 1 cajón inferior de 350mm, totalmente extensibles, tiraderas en acero inoxidable, con ruedas altura con bloqueo, certificado bajo norma DIN O UNE 16121. (Incluye todo lo necesario para su instalación y correcto funcionamiento).
</v>
          </cell>
          <cell r="AX34" t="str">
            <v>und</v>
          </cell>
          <cell r="AY34">
            <v>2</v>
          </cell>
          <cell r="AZ34">
            <v>112341100</v>
          </cell>
          <cell r="BA34">
            <v>224682200</v>
          </cell>
          <cell r="BB34">
            <v>1</v>
          </cell>
          <cell r="BC34">
            <v>1</v>
          </cell>
          <cell r="BD34">
            <v>1</v>
          </cell>
          <cell r="BE34">
            <v>1</v>
          </cell>
          <cell r="BF34">
            <v>1</v>
          </cell>
          <cell r="BG34">
            <v>1</v>
          </cell>
          <cell r="BH34">
            <v>1</v>
          </cell>
          <cell r="BI34">
            <v>224682200</v>
          </cell>
          <cell r="BJ34">
            <v>0</v>
          </cell>
          <cell r="BM34" t="str">
            <v>R</v>
          </cell>
          <cell r="BN34" t="str">
            <v>STLB05</v>
          </cell>
          <cell r="BO34" t="str">
            <v xml:space="preserve">
Suministro e instalación de Mesa Central especial para laboratorio con superficie de trabajo de laboratorio Certificado bajo normas DIN O UNE 13150, dimensiones:
3600 Longitud (Tol +/- 5mm) + 730 fregadero = 4330mm de Longitud
1500 Profundidad (Tol +/- 5mm
900 Altura (Tol +/- 5mm) 
La configuración estará determinada por la Ubicación en plano.  
Superficie de trabajo en gres técnico de 20mm de espesor mínimo. 
La estructura metálica será en C y estable, que garantice la resistencia y estabilidad del mueble durante su uso, con resistencia físico mecánica de 200 kg/m2.  Fabricada en Tubo en acero de 70/25/3 mm pintura sinterizada epóxica o epoxi poliéster con acabado metálico.  La superficie permanecerá nivelada. Elementos niveladores, tapa tuberías (panel lateral). (Incluye todo lo necesario para su instalación y correcto funcionamiento).   
Estructura técnica de servicio central para mesa central de 3600mm, con 12 tomas dobles 125 vac 20 am (6 tomas dobles por lados), 6 puntos válvulas de agua, 6 drip cup (3 por lado). todos los servicios descritos instalados en la estructura de servicio. Incluye:       
1 Modulo Fregadero de 1500mm de ancho x 730mm de profundidad x 900mm de alto, superficie en gres técnico certificado bajo norma 13150, con pozuelo en gres técnico con dimensiones (máx. ancho 500mm*máx. largo 400mm* máx. Prof. 180mm a 250mm), pantalla anti salpicaduras en vidrio de 600mm de alto y 1 mueble bajo fijo de 1500mm de ancho x 730mm de profundidad x 870mm de alto, con 3 puertas abatibles en aglomerado prensado 3 capas o metálico certificado bajo norma DIN O UNE 16121. Grifo mezclador mono mando, escurre matraces y lavajos de seguridad (Incluye todo lo necesario para su instalación y correcto funcionamiento).
6 Muebles bajos de 790mm de alto x 450mm de ancho x 550 mm de profundidad, Materiales metálico o aglomerado prensado 3 capas, con 2 cajones superiores de 150mm y 1 cajón inferior de 350mm, totalmente extensibles, tiraderas en acero inoxidable, con ruedas altura con bloqueo, certificado bajo norma DIN O UNE 16121. (Incluye todo lo necesario para su instalación y correcto funcionamiento).
</v>
          </cell>
          <cell r="BP34" t="str">
            <v>und</v>
          </cell>
          <cell r="BQ34">
            <v>2</v>
          </cell>
          <cell r="BR34">
            <v>112341100</v>
          </cell>
          <cell r="BS34">
            <v>224682200</v>
          </cell>
          <cell r="BT34">
            <v>1</v>
          </cell>
          <cell r="BU34">
            <v>1</v>
          </cell>
          <cell r="BV34">
            <v>1</v>
          </cell>
          <cell r="BW34">
            <v>1</v>
          </cell>
          <cell r="BX34">
            <v>1</v>
          </cell>
          <cell r="BY34">
            <v>1</v>
          </cell>
          <cell r="BZ34">
            <v>1</v>
          </cell>
          <cell r="CA34">
            <v>224682200</v>
          </cell>
          <cell r="CB34">
            <v>0</v>
          </cell>
        </row>
        <row r="35">
          <cell r="K35" t="str">
            <v>R</v>
          </cell>
          <cell r="L35" t="str">
            <v>STLB06</v>
          </cell>
          <cell r="M35" t="str">
            <v xml:space="preserve">
1 Modulo Fregadero de 1500mm de ancho x 750mm de profundidad x 900mm de alto, superficie en gres técnico certificado bajo norma 13150, con pozuelo en gres técnico con dimensiones (máx. ancho 500mm*máx. largo 400mm* máx. Prof. 180mm a 250mm), con borde anti derrames en gres y  1 mueble bajo fijo de 1500mm de ancho x 750mm de profundidad x 870mm de alto, con 3 puertas en aglomerado prensado 3 capas o metálico certificado bajo norma DIN O UNE 16121, Grifo mezclador mono mando y lavajos de seguridad (Incluye todo lo necesario para su instalación y correcto funcionamiento).
</v>
          </cell>
          <cell r="N35" t="str">
            <v>und</v>
          </cell>
          <cell r="O35">
            <v>1</v>
          </cell>
          <cell r="P35">
            <v>6508000</v>
          </cell>
          <cell r="Q35">
            <v>6508000</v>
          </cell>
          <cell r="R35">
            <v>1</v>
          </cell>
          <cell r="S35">
            <v>1</v>
          </cell>
          <cell r="T35">
            <v>1</v>
          </cell>
          <cell r="U35">
            <v>1</v>
          </cell>
          <cell r="V35">
            <v>1</v>
          </cell>
          <cell r="W35">
            <v>1</v>
          </cell>
          <cell r="X35">
            <v>1</v>
          </cell>
          <cell r="Y35">
            <v>6508000</v>
          </cell>
          <cell r="Z35">
            <v>0</v>
          </cell>
          <cell r="AA35">
            <v>0</v>
          </cell>
          <cell r="AB35">
            <v>0</v>
          </cell>
          <cell r="AC35" t="str">
            <v>R</v>
          </cell>
          <cell r="AD35" t="str">
            <v>STLB06</v>
          </cell>
          <cell r="AE35" t="str">
            <v xml:space="preserve">
1 Modulo Fregadero de 1500mm de ancho x 750mm de profundidad x 900mm de alto, superficie en gres técnico certificado bajo norma 13150, con pozuelo en gres técnico con dimensiones (máx. ancho 500mm*máx. largo 400mm* máx. Prof. 180mm a 250mm), con borde anti derrames en gres y  1 mueble bajo fijo de 1500mm de ancho x 750mm de profundidad x 870mm de alto, con 3 puertas en aglomerado prensado 3 capas o metálico certificado bajo norma DIN O UNE 16121, Grifo mezclador mono mando y lavajos de seguridad (Incluye todo lo necesario para su instalación y correcto funcionamiento).
</v>
          </cell>
          <cell r="AF35" t="str">
            <v>und</v>
          </cell>
          <cell r="AG35">
            <v>1</v>
          </cell>
          <cell r="AH35">
            <v>30500000</v>
          </cell>
          <cell r="AI35">
            <v>30500000</v>
          </cell>
          <cell r="AJ35">
            <v>1</v>
          </cell>
          <cell r="AK35">
            <v>1</v>
          </cell>
          <cell r="AL35">
            <v>1</v>
          </cell>
          <cell r="AM35">
            <v>1</v>
          </cell>
          <cell r="AN35">
            <v>1</v>
          </cell>
          <cell r="AO35">
            <v>1</v>
          </cell>
          <cell r="AP35">
            <v>1</v>
          </cell>
          <cell r="AQ35">
            <v>30500000</v>
          </cell>
          <cell r="AR35">
            <v>0</v>
          </cell>
          <cell r="AU35" t="str">
            <v>R</v>
          </cell>
          <cell r="AV35" t="str">
            <v>STLB06</v>
          </cell>
          <cell r="AW35" t="str">
            <v xml:space="preserve">
1 Modulo Fregadero de 1500mm de ancho x 750mm de profundidad x 900mm de alto, superficie en gres técnico certificado bajo norma 13150, con pozuelo en gres técnico con dimensiones (máx. ancho 500mm*máx. largo 400mm* máx. Prof. 180mm a 250mm), con borde anti derrames en gres y  1 mueble bajo fijo de 1500mm de ancho x 750mm de profundidad x 870mm de alto, con 3 puertas en aglomerado prensado 3 capas o metálico certificado bajo norma DIN O UNE 16121, Grifo mezclador mono mando y lavajos de seguridad (Incluye todo lo necesario para su instalación y correcto funcionamiento).
</v>
          </cell>
          <cell r="AX35" t="str">
            <v>und</v>
          </cell>
          <cell r="AY35">
            <v>1</v>
          </cell>
          <cell r="AZ35">
            <v>27117100</v>
          </cell>
          <cell r="BA35">
            <v>27117100</v>
          </cell>
          <cell r="BB35">
            <v>1</v>
          </cell>
          <cell r="BC35">
            <v>1</v>
          </cell>
          <cell r="BD35">
            <v>1</v>
          </cell>
          <cell r="BE35">
            <v>1</v>
          </cell>
          <cell r="BF35">
            <v>1</v>
          </cell>
          <cell r="BG35">
            <v>1</v>
          </cell>
          <cell r="BH35">
            <v>1</v>
          </cell>
          <cell r="BI35">
            <v>27117100</v>
          </cell>
          <cell r="BJ35">
            <v>0</v>
          </cell>
          <cell r="BM35" t="str">
            <v>R</v>
          </cell>
          <cell r="BN35" t="str">
            <v>STLB06</v>
          </cell>
          <cell r="BO35" t="str">
            <v xml:space="preserve">
1 Modulo Fregadero de 1500mm de ancho x 750mm de profundidad x 900mm de alto, superficie en gres técnico certificado bajo norma 13150, con pozuelo en gres técnico con dimensiones (máx. ancho 500mm*máx. largo 400mm* máx. Prof. 180mm a 250mm), con borde anti derrames en gres y  1 mueble bajo fijo de 1500mm de ancho x 750mm de profundidad x 870mm de alto, con 3 puertas en aglomerado prensado 3 capas o metálico certificado bajo norma DIN O UNE 16121, Grifo mezclador mono mando y lavajos de seguridad (Incluye todo lo necesario para su instalación y correcto funcionamiento).
</v>
          </cell>
          <cell r="BP35" t="str">
            <v>und</v>
          </cell>
          <cell r="BQ35">
            <v>1</v>
          </cell>
          <cell r="BR35">
            <v>27117100</v>
          </cell>
          <cell r="BS35">
            <v>27117100</v>
          </cell>
          <cell r="BT35">
            <v>1</v>
          </cell>
          <cell r="BU35">
            <v>1</v>
          </cell>
          <cell r="BV35">
            <v>1</v>
          </cell>
          <cell r="BW35">
            <v>1</v>
          </cell>
          <cell r="BX35">
            <v>1</v>
          </cell>
          <cell r="BY35">
            <v>1</v>
          </cell>
          <cell r="BZ35">
            <v>1</v>
          </cell>
          <cell r="CA35">
            <v>27117100</v>
          </cell>
          <cell r="CB35">
            <v>0</v>
          </cell>
        </row>
        <row r="39">
          <cell r="B39">
            <v>0</v>
          </cell>
          <cell r="C39">
            <v>0</v>
          </cell>
          <cell r="D39">
            <v>0</v>
          </cell>
          <cell r="F39" t="str">
            <v>SUBTOTAL</v>
          </cell>
          <cell r="G39">
            <v>0</v>
          </cell>
        </row>
        <row r="40">
          <cell r="B40">
            <v>0</v>
          </cell>
          <cell r="C40">
            <v>0</v>
          </cell>
          <cell r="D40">
            <v>0</v>
          </cell>
          <cell r="F40" t="str">
            <v>IVA 19%</v>
          </cell>
          <cell r="G40">
            <v>0</v>
          </cell>
        </row>
        <row r="41">
          <cell r="B41">
            <v>0</v>
          </cell>
          <cell r="C41">
            <v>0</v>
          </cell>
          <cell r="D41">
            <v>0</v>
          </cell>
          <cell r="F41" t="str">
            <v xml:space="preserve">                    PRECIO TOTAL</v>
          </cell>
          <cell r="G41">
            <v>0</v>
          </cell>
        </row>
        <row r="42">
          <cell r="B42">
            <v>0</v>
          </cell>
          <cell r="C42">
            <v>0</v>
          </cell>
          <cell r="D42">
            <v>0</v>
          </cell>
          <cell r="F42">
            <v>0</v>
          </cell>
          <cell r="G42">
            <v>0</v>
          </cell>
        </row>
        <row r="43">
          <cell r="B43">
            <v>0</v>
          </cell>
          <cell r="C43">
            <v>0</v>
          </cell>
          <cell r="D43">
            <v>0</v>
          </cell>
          <cell r="F43">
            <v>0</v>
          </cell>
          <cell r="G43">
            <v>0</v>
          </cell>
        </row>
        <row r="44">
          <cell r="B44">
            <v>0</v>
          </cell>
          <cell r="C44">
            <v>0</v>
          </cell>
          <cell r="D44">
            <v>0</v>
          </cell>
          <cell r="F44" t="str">
            <v>DIRECCIÓN COSTO DIRECTO</v>
          </cell>
          <cell r="G44">
            <v>0</v>
          </cell>
        </row>
        <row r="45">
          <cell r="B45">
            <v>0</v>
          </cell>
          <cell r="C45">
            <v>0</v>
          </cell>
          <cell r="D45">
            <v>0</v>
          </cell>
          <cell r="F45" t="str">
            <v>DIRECCION INICIAL</v>
          </cell>
          <cell r="G45" t="str">
            <v>DIFERENCIA DIRECCIÓN</v>
          </cell>
        </row>
        <row r="46">
          <cell r="B46">
            <v>0</v>
          </cell>
          <cell r="C46">
            <v>0</v>
          </cell>
          <cell r="D46">
            <v>0</v>
          </cell>
          <cell r="F46">
            <v>17</v>
          </cell>
          <cell r="G46">
            <v>18</v>
          </cell>
        </row>
        <row r="47">
          <cell r="B47">
            <v>0</v>
          </cell>
          <cell r="C47">
            <v>0</v>
          </cell>
          <cell r="D47">
            <v>0</v>
          </cell>
          <cell r="F47">
            <v>0</v>
          </cell>
          <cell r="G47">
            <v>0</v>
          </cell>
        </row>
        <row r="48">
          <cell r="B48" t="str">
            <v>VERIFICACIÓN DE PRESUPUESTO</v>
          </cell>
          <cell r="C48">
            <v>0</v>
          </cell>
          <cell r="D48" t="str">
            <v>ESTATUS</v>
          </cell>
          <cell r="F48" t="str">
            <v>OFERENTE</v>
          </cell>
          <cell r="G48" t="str">
            <v>COSTOS DIRECTOS TOTALES</v>
          </cell>
        </row>
        <row r="49">
          <cell r="B49">
            <v>1</v>
          </cell>
          <cell r="C49" t="str">
            <v>NORLAB S.A.S</v>
          </cell>
          <cell r="D49" t="str">
            <v>H</v>
          </cell>
          <cell r="F49">
            <v>1</v>
          </cell>
          <cell r="G49">
            <v>285703000</v>
          </cell>
        </row>
        <row r="50">
          <cell r="B50">
            <v>2</v>
          </cell>
          <cell r="C50" t="str">
            <v>LABBRANDS S.A.S</v>
          </cell>
          <cell r="D50" t="str">
            <v>NH</v>
          </cell>
          <cell r="F50">
            <v>2</v>
          </cell>
          <cell r="G50">
            <v>613000000</v>
          </cell>
        </row>
        <row r="51">
          <cell r="B51">
            <v>3</v>
          </cell>
          <cell r="C51" t="str">
            <v>AVANTIKA COLOMBIA S.A.S</v>
          </cell>
          <cell r="D51" t="str">
            <v>H</v>
          </cell>
          <cell r="F51">
            <v>3</v>
          </cell>
          <cell r="G51">
            <v>669329600</v>
          </cell>
        </row>
        <row r="52">
          <cell r="B52">
            <v>4</v>
          </cell>
          <cell r="C52" t="str">
            <v>AVANTIKA COLOMBIA S.A.S</v>
          </cell>
          <cell r="D52" t="str">
            <v>H</v>
          </cell>
          <cell r="F52">
            <v>4</v>
          </cell>
          <cell r="G52">
            <v>669329600</v>
          </cell>
        </row>
        <row r="53">
          <cell r="B53">
            <v>5</v>
          </cell>
          <cell r="C53" t="e">
            <v>#N/A</v>
          </cell>
          <cell r="D53" t="e">
            <v>#N/A</v>
          </cell>
          <cell r="F53">
            <v>5</v>
          </cell>
          <cell r="G53">
            <v>0</v>
          </cell>
        </row>
      </sheetData>
      <sheetData sheetId="7">
        <row r="4">
          <cell r="J4">
            <v>1</v>
          </cell>
          <cell r="K4" t="str">
            <v>NORLAB S.A.S</v>
          </cell>
          <cell r="L4" t="str">
            <v xml:space="preserve"> </v>
          </cell>
        </row>
        <row r="5">
          <cell r="J5">
            <v>2</v>
          </cell>
          <cell r="K5" t="str">
            <v>LABBRANDS S.A.S</v>
          </cell>
          <cell r="L5" t="str">
            <v xml:space="preserve"> </v>
          </cell>
        </row>
        <row r="6">
          <cell r="J6">
            <v>3</v>
          </cell>
          <cell r="K6" t="str">
            <v>AVANTIKA COLOMBIA S.A.S</v>
          </cell>
          <cell r="L6" t="str">
            <v xml:space="preserve"> </v>
          </cell>
        </row>
        <row r="7">
          <cell r="J7">
            <v>4</v>
          </cell>
          <cell r="K7" t="str">
            <v>AVANTIKA COLOMBIA S.A.S</v>
          </cell>
          <cell r="L7" t="str">
            <v xml:space="preserve"> </v>
          </cell>
        </row>
        <row r="8">
          <cell r="J8">
            <v>0</v>
          </cell>
          <cell r="K8">
            <v>0</v>
          </cell>
          <cell r="L8">
            <v>0</v>
          </cell>
        </row>
        <row r="9">
          <cell r="J9">
            <v>0</v>
          </cell>
          <cell r="K9">
            <v>0</v>
          </cell>
          <cell r="L9">
            <v>0</v>
          </cell>
        </row>
        <row r="10">
          <cell r="J10">
            <v>0</v>
          </cell>
          <cell r="K10">
            <v>0</v>
          </cell>
          <cell r="L10">
            <v>0</v>
          </cell>
        </row>
        <row r="11">
          <cell r="J11">
            <v>0</v>
          </cell>
          <cell r="K11">
            <v>0</v>
          </cell>
          <cell r="L11">
            <v>0</v>
          </cell>
        </row>
        <row r="12">
          <cell r="J12">
            <v>0</v>
          </cell>
          <cell r="K12">
            <v>0</v>
          </cell>
          <cell r="L12">
            <v>0</v>
          </cell>
        </row>
        <row r="13">
          <cell r="J13">
            <v>0</v>
          </cell>
          <cell r="K13">
            <v>0</v>
          </cell>
          <cell r="L13">
            <v>0</v>
          </cell>
        </row>
        <row r="14">
          <cell r="J14">
            <v>0</v>
          </cell>
          <cell r="K14">
            <v>0</v>
          </cell>
          <cell r="L14">
            <v>0</v>
          </cell>
        </row>
        <row r="15">
          <cell r="J15">
            <v>0</v>
          </cell>
          <cell r="K15">
            <v>0</v>
          </cell>
          <cell r="L15">
            <v>0</v>
          </cell>
        </row>
        <row r="16">
          <cell r="J16">
            <v>0</v>
          </cell>
          <cell r="K16">
            <v>0</v>
          </cell>
          <cell r="L16">
            <v>0</v>
          </cell>
        </row>
        <row r="17">
          <cell r="J17">
            <v>0</v>
          </cell>
          <cell r="K17">
            <v>0</v>
          </cell>
          <cell r="L17">
            <v>0</v>
          </cell>
        </row>
        <row r="18">
          <cell r="J18">
            <v>0</v>
          </cell>
          <cell r="K18">
            <v>0</v>
          </cell>
          <cell r="L18">
            <v>0</v>
          </cell>
        </row>
      </sheetData>
      <sheetData sheetId="8"/>
      <sheetData sheetId="9">
        <row r="5">
          <cell r="A5">
            <v>1</v>
          </cell>
          <cell r="B5" t="str">
            <v>NORLAB S.A.S</v>
          </cell>
          <cell r="C5">
            <v>0</v>
          </cell>
          <cell r="D5">
            <v>0</v>
          </cell>
          <cell r="E5">
            <v>0</v>
          </cell>
          <cell r="F5">
            <v>0</v>
          </cell>
          <cell r="G5">
            <v>0</v>
          </cell>
          <cell r="H5">
            <v>0</v>
          </cell>
          <cell r="I5">
            <v>0</v>
          </cell>
        </row>
        <row r="6">
          <cell r="A6">
            <v>2</v>
          </cell>
          <cell r="B6" t="str">
            <v>LABBRANDS S.A.S</v>
          </cell>
          <cell r="C6">
            <v>0</v>
          </cell>
          <cell r="D6">
            <v>0</v>
          </cell>
          <cell r="E6">
            <v>0</v>
          </cell>
          <cell r="F6">
            <v>0</v>
          </cell>
          <cell r="G6">
            <v>0</v>
          </cell>
          <cell r="H6">
            <v>0</v>
          </cell>
          <cell r="I6">
            <v>0</v>
          </cell>
        </row>
        <row r="7">
          <cell r="A7">
            <v>3</v>
          </cell>
          <cell r="B7" t="str">
            <v>AVANTIKA COLOMBIA S.A.S</v>
          </cell>
          <cell r="C7">
            <v>0</v>
          </cell>
          <cell r="D7">
            <v>0</v>
          </cell>
          <cell r="E7">
            <v>0</v>
          </cell>
          <cell r="F7">
            <v>0</v>
          </cell>
          <cell r="G7">
            <v>0</v>
          </cell>
          <cell r="H7">
            <v>0</v>
          </cell>
          <cell r="I7">
            <v>0</v>
          </cell>
        </row>
        <row r="8">
          <cell r="A8">
            <v>4</v>
          </cell>
          <cell r="B8" t="str">
            <v>AVANTIKA COLOMBIA S.A.S</v>
          </cell>
          <cell r="C8">
            <v>0</v>
          </cell>
          <cell r="D8">
            <v>0</v>
          </cell>
          <cell r="E8">
            <v>0</v>
          </cell>
          <cell r="F8">
            <v>0</v>
          </cell>
          <cell r="G8">
            <v>0</v>
          </cell>
          <cell r="H8">
            <v>0</v>
          </cell>
          <cell r="I8">
            <v>0</v>
          </cell>
        </row>
        <row r="9">
          <cell r="A9">
            <v>0</v>
          </cell>
          <cell r="B9">
            <v>0</v>
          </cell>
          <cell r="C9">
            <v>0</v>
          </cell>
          <cell r="D9">
            <v>0</v>
          </cell>
          <cell r="E9">
            <v>0</v>
          </cell>
          <cell r="F9">
            <v>0</v>
          </cell>
          <cell r="G9">
            <v>0</v>
          </cell>
          <cell r="H9">
            <v>0</v>
          </cell>
          <cell r="I9">
            <v>0</v>
          </cell>
        </row>
        <row r="10">
          <cell r="A10">
            <v>0</v>
          </cell>
          <cell r="B10">
            <v>0</v>
          </cell>
          <cell r="C10">
            <v>0</v>
          </cell>
          <cell r="D10">
            <v>0</v>
          </cell>
          <cell r="E10">
            <v>0</v>
          </cell>
          <cell r="F10">
            <v>0</v>
          </cell>
          <cell r="G10">
            <v>0</v>
          </cell>
          <cell r="H10">
            <v>0</v>
          </cell>
          <cell r="I10">
            <v>0</v>
          </cell>
        </row>
        <row r="11">
          <cell r="A11">
            <v>0</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v>0</v>
          </cell>
          <cell r="B13">
            <v>0</v>
          </cell>
          <cell r="C13">
            <v>0</v>
          </cell>
          <cell r="D13">
            <v>0</v>
          </cell>
          <cell r="E13">
            <v>0</v>
          </cell>
          <cell r="F13">
            <v>0</v>
          </cell>
          <cell r="G13">
            <v>0</v>
          </cell>
          <cell r="H13">
            <v>0</v>
          </cell>
          <cell r="I13">
            <v>0</v>
          </cell>
        </row>
        <row r="14">
          <cell r="A14">
            <v>0</v>
          </cell>
          <cell r="B14">
            <v>0</v>
          </cell>
          <cell r="C14">
            <v>0</v>
          </cell>
          <cell r="D14">
            <v>0</v>
          </cell>
          <cell r="E14">
            <v>0</v>
          </cell>
          <cell r="F14">
            <v>0</v>
          </cell>
          <cell r="G14">
            <v>0</v>
          </cell>
          <cell r="H14">
            <v>0</v>
          </cell>
          <cell r="I14">
            <v>0</v>
          </cell>
        </row>
        <row r="15">
          <cell r="A15">
            <v>0</v>
          </cell>
          <cell r="B15">
            <v>0</v>
          </cell>
          <cell r="C15">
            <v>0</v>
          </cell>
          <cell r="D15">
            <v>0</v>
          </cell>
          <cell r="E15">
            <v>0</v>
          </cell>
          <cell r="F15">
            <v>0</v>
          </cell>
          <cell r="G15">
            <v>0</v>
          </cell>
          <cell r="H15">
            <v>0</v>
          </cell>
          <cell r="I15">
            <v>0</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v>0</v>
          </cell>
          <cell r="B19">
            <v>0</v>
          </cell>
          <cell r="C19">
            <v>0</v>
          </cell>
          <cell r="D19">
            <v>0</v>
          </cell>
          <cell r="E19">
            <v>0</v>
          </cell>
          <cell r="F19">
            <v>0</v>
          </cell>
          <cell r="G19">
            <v>0</v>
          </cell>
          <cell r="H19">
            <v>0</v>
          </cell>
          <cell r="I19">
            <v>0</v>
          </cell>
        </row>
      </sheetData>
      <sheetData sheetId="10"/>
      <sheetData sheetId="11">
        <row r="14">
          <cell r="Q14" t="str">
            <v xml:space="preserve"> </v>
          </cell>
          <cell r="R14">
            <v>1</v>
          </cell>
        </row>
        <row r="15">
          <cell r="Q15" t="str">
            <v xml:space="preserve"> </v>
          </cell>
          <cell r="R15">
            <v>2</v>
          </cell>
        </row>
        <row r="16">
          <cell r="Q16" t="str">
            <v xml:space="preserve"> </v>
          </cell>
          <cell r="R16">
            <v>3</v>
          </cell>
        </row>
        <row r="17">
          <cell r="Q17" t="str">
            <v xml:space="preserve"> </v>
          </cell>
          <cell r="R17">
            <v>4</v>
          </cell>
        </row>
        <row r="18">
          <cell r="Q18">
            <v>0</v>
          </cell>
          <cell r="R18">
            <v>0</v>
          </cell>
        </row>
        <row r="19">
          <cell r="Q19">
            <v>0</v>
          </cell>
          <cell r="R19">
            <v>0</v>
          </cell>
        </row>
        <row r="20">
          <cell r="Q20">
            <v>0</v>
          </cell>
          <cell r="R20">
            <v>0</v>
          </cell>
        </row>
        <row r="21">
          <cell r="Q21">
            <v>0</v>
          </cell>
          <cell r="R21">
            <v>0</v>
          </cell>
        </row>
        <row r="22">
          <cell r="Q22">
            <v>0</v>
          </cell>
          <cell r="R22">
            <v>0</v>
          </cell>
        </row>
        <row r="23">
          <cell r="Q23">
            <v>0</v>
          </cell>
          <cell r="R23">
            <v>0</v>
          </cell>
        </row>
        <row r="24">
          <cell r="Q24">
            <v>0</v>
          </cell>
          <cell r="R24">
            <v>0</v>
          </cell>
        </row>
        <row r="25">
          <cell r="Q25">
            <v>0</v>
          </cell>
          <cell r="R25">
            <v>0</v>
          </cell>
        </row>
        <row r="26">
          <cell r="Q26">
            <v>0</v>
          </cell>
          <cell r="R26">
            <v>0</v>
          </cell>
        </row>
        <row r="27">
          <cell r="Q27">
            <v>0</v>
          </cell>
          <cell r="R27">
            <v>0</v>
          </cell>
        </row>
        <row r="28">
          <cell r="Q28">
            <v>0</v>
          </cell>
          <cell r="R28">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6:I10" totalsRowShown="0" headerRowDxfId="3269" dataDxfId="3267" headerRowBorderDxfId="3268" tableBorderDxfId="3266" totalsRowBorderDxfId="3265">
  <autoFilter ref="A6:I10" xr:uid="{00000000-0009-0000-0100-000001000000}"/>
  <tableColumns count="9">
    <tableColumn id="1" xr3:uid="{00000000-0010-0000-0000-000001000000}" name="N°" dataDxfId="3264">
      <calculatedColumnFormula>IF('1_ENTREGA'!A8="","",'1_ENTREGA'!A8)</calculatedColumnFormula>
    </tableColumn>
    <tableColumn id="2" xr3:uid="{00000000-0010-0000-0000-000002000000}" name="Marca temporal" dataDxfId="3263"/>
    <tableColumn id="3" xr3:uid="{00000000-0010-0000-0000-000003000000}" name="Dirección de correo electrónico" dataDxfId="3262"/>
    <tableColumn id="4" xr3:uid="{00000000-0010-0000-0000-000004000000}" name="Razón Social o Nombre del proponente" dataDxfId="3261">
      <calculatedColumnFormula>IF(A7="","",VLOOKUP(A7,LISTA_OFERENTES,2,FALSE))</calculatedColumnFormula>
    </tableColumn>
    <tableColumn id="5" xr3:uid="{00000000-0010-0000-0000-000005000000}" name="NIT o Cédula" dataDxfId="3260"/>
    <tableColumn id="6" xr3:uid="{00000000-0010-0000-0000-000006000000}" name="Nombre Representante Legal" dataDxfId="3259"/>
    <tableColumn id="7" xr3:uid="{00000000-0010-0000-0000-000007000000}" name="No. póliza seriedad de oferta" dataDxfId="3258"/>
    <tableColumn id="8" xr3:uid="{00000000-0010-0000-0000-000008000000}" name="Costo Directo de la propuesta" dataDxfId="3257"/>
    <tableColumn id="9" xr3:uid="{00000000-0010-0000-0000-000009000000}" name="Costo total de la propuesta" dataDxfId="3256"/>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13" displayName="Tabla13" ref="L12:Q35" totalsRowShown="0" headerRowDxfId="78" dataDxfId="76" headerRowBorderDxfId="77" tableBorderDxfId="75" totalsRowBorderDxfId="74">
  <autoFilter ref="L12:Q35" xr:uid="{00000000-0009-0000-0100-000002000000}"/>
  <tableColumns count="6">
    <tableColumn id="1" xr3:uid="{00000000-0010-0000-0100-000001000000}" name="ITEMS" dataDxfId="73"/>
    <tableColumn id="2" xr3:uid="{00000000-0010-0000-0100-000002000000}" name="DESCRIPCIÓN" dataDxfId="72"/>
    <tableColumn id="3" xr3:uid="{00000000-0010-0000-0100-000003000000}" name="UNIDAD" dataDxfId="71"/>
    <tableColumn id="4" xr3:uid="{00000000-0010-0000-0100-000004000000}" name="CANTIDAD " dataDxfId="70" dataCellStyle="Millares [0]"/>
    <tableColumn id="5" xr3:uid="{00000000-0010-0000-0100-000005000000}" name="PRECIO UNITARIO " dataDxfId="69" dataCellStyle="Moneda [0]"/>
    <tableColumn id="6" xr3:uid="{00000000-0010-0000-0100-000006000000}" name="PRECIO TOTAL" dataDxfId="68" dataCellStyle="Moneda [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14" displayName="Tabla14" ref="AD12:AI35" totalsRowShown="0" headerRowDxfId="67" dataDxfId="65" headerRowBorderDxfId="66" tableBorderDxfId="64" totalsRowBorderDxfId="63">
  <autoFilter ref="AD12:AI35" xr:uid="{00000000-0009-0000-0100-000003000000}"/>
  <tableColumns count="6">
    <tableColumn id="1" xr3:uid="{00000000-0010-0000-0200-000001000000}" name="ITEMS" dataDxfId="62"/>
    <tableColumn id="2" xr3:uid="{00000000-0010-0000-0200-000002000000}" name="DESCRIPCIÓN" dataDxfId="61"/>
    <tableColumn id="3" xr3:uid="{00000000-0010-0000-0200-000003000000}" name="UNIDAD" dataDxfId="60"/>
    <tableColumn id="4" xr3:uid="{00000000-0010-0000-0200-000004000000}" name="CANTIDAD " dataDxfId="59" dataCellStyle="Millares [0]"/>
    <tableColumn id="5" xr3:uid="{00000000-0010-0000-0200-000005000000}" name="PRECIO UNITARIO " dataDxfId="58" dataCellStyle="Moneda [0]"/>
    <tableColumn id="6" xr3:uid="{00000000-0010-0000-0200-000006000000}" name="PRECIO TOTAL" dataDxfId="57" dataCellStyle="Moneda [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15" displayName="Tabla15" ref="AV12:BA35" totalsRowShown="0" headerRowDxfId="56" dataDxfId="54" headerRowBorderDxfId="55" tableBorderDxfId="53" totalsRowBorderDxfId="52">
  <autoFilter ref="AV12:BA35" xr:uid="{00000000-0009-0000-0100-000004000000}"/>
  <tableColumns count="6">
    <tableColumn id="1" xr3:uid="{00000000-0010-0000-0300-000001000000}" name="ITEMS" dataDxfId="51"/>
    <tableColumn id="2" xr3:uid="{00000000-0010-0000-0300-000002000000}" name="DESCRIPCIÓN" dataDxfId="50"/>
    <tableColumn id="3" xr3:uid="{00000000-0010-0000-0300-000003000000}" name="UNIDAD" dataDxfId="49"/>
    <tableColumn id="4" xr3:uid="{00000000-0010-0000-0300-000004000000}" name="CANTIDAD " dataDxfId="48" dataCellStyle="Millares [0]"/>
    <tableColumn id="5" xr3:uid="{00000000-0010-0000-0300-000005000000}" name="PRECIO UNITARIO " dataDxfId="47" dataCellStyle="Moneda [0]"/>
    <tableColumn id="6" xr3:uid="{00000000-0010-0000-0300-000006000000}" name="PRECIO TOTAL" dataDxfId="46" dataCellStyle="Moneda [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16" displayName="Tabla16" ref="BN12:BS35" totalsRowShown="0" headerRowDxfId="45" dataDxfId="43" headerRowBorderDxfId="44" tableBorderDxfId="42" totalsRowBorderDxfId="41">
  <autoFilter ref="BN12:BS35" xr:uid="{00000000-0009-0000-0100-000005000000}"/>
  <tableColumns count="6">
    <tableColumn id="1" xr3:uid="{00000000-0010-0000-0400-000001000000}" name="ITEMS" dataDxfId="40"/>
    <tableColumn id="2" xr3:uid="{00000000-0010-0000-0400-000002000000}" name="DESCRIPCIÓN" dataDxfId="39"/>
    <tableColumn id="3" xr3:uid="{00000000-0010-0000-0400-000003000000}" name="UNIDAD" dataDxfId="38"/>
    <tableColumn id="4" xr3:uid="{00000000-0010-0000-0400-000004000000}" name="CANTIDAD " dataDxfId="37" dataCellStyle="Millares [0]"/>
    <tableColumn id="5" xr3:uid="{00000000-0010-0000-0400-000005000000}" name="PRECIO UNITARIO " dataDxfId="36" dataCellStyle="Moneda [0]"/>
    <tableColumn id="6" xr3:uid="{00000000-0010-0000-0400-000006000000}" name="PRECIO TOTAL" dataDxfId="35" dataCellStyle="Moneda [0]"/>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oleObject" Target="../embeddings/oleObject1.bin"/><Relationship Id="rId7"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9"/>
  <sheetViews>
    <sheetView showGridLines="0" topLeftCell="A7" workbookViewId="0">
      <selection activeCell="A15" sqref="A15:B15"/>
    </sheetView>
  </sheetViews>
  <sheetFormatPr baseColWidth="10" defaultColWidth="14.42578125" defaultRowHeight="15" customHeight="1"/>
  <cols>
    <col min="1" max="1" width="5.85546875" style="143" customWidth="1"/>
    <col min="2" max="2" width="80" style="143" customWidth="1"/>
    <col min="3" max="26" width="11.42578125" style="143" customWidth="1"/>
    <col min="27" max="16384" width="14.42578125" style="143"/>
  </cols>
  <sheetData>
    <row r="1" spans="1:26" ht="37.5" customHeight="1">
      <c r="A1" s="386" t="s">
        <v>0</v>
      </c>
      <c r="B1" s="387"/>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51" customHeight="1">
      <c r="A2" s="388" t="s">
        <v>176</v>
      </c>
      <c r="B2" s="389"/>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2.75" customHeight="1">
      <c r="A3" s="388" t="s">
        <v>1</v>
      </c>
      <c r="B3" s="389"/>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135.75" customHeight="1">
      <c r="A4" s="390" t="s">
        <v>178</v>
      </c>
      <c r="B4" s="389"/>
      <c r="C4" s="142"/>
      <c r="D4" s="142"/>
      <c r="E4" s="142"/>
      <c r="F4" s="142"/>
      <c r="G4" s="142"/>
      <c r="H4" s="142"/>
      <c r="I4" s="142"/>
      <c r="J4" s="142"/>
      <c r="K4" s="142"/>
      <c r="L4" s="142"/>
      <c r="M4" s="142"/>
      <c r="N4" s="142"/>
      <c r="O4" s="142"/>
      <c r="P4" s="142"/>
      <c r="Q4" s="142"/>
      <c r="R4" s="142"/>
      <c r="S4" s="142"/>
      <c r="T4" s="142"/>
      <c r="U4" s="142"/>
      <c r="V4" s="142"/>
      <c r="W4" s="142"/>
      <c r="X4" s="142"/>
      <c r="Y4" s="142"/>
      <c r="Z4" s="142"/>
    </row>
    <row r="5" spans="1:26" ht="27" customHeight="1">
      <c r="A5" s="391" t="s">
        <v>2</v>
      </c>
      <c r="B5" s="39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2.75" customHeight="1">
      <c r="A6" s="144"/>
      <c r="B6" s="144"/>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26" ht="29.25" customHeight="1">
      <c r="A7" s="190" t="s">
        <v>3</v>
      </c>
      <c r="B7" s="190" t="s">
        <v>4</v>
      </c>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32.25" customHeight="1">
      <c r="A8" s="191">
        <v>1</v>
      </c>
      <c r="B8" s="192" t="s">
        <v>188</v>
      </c>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22.5" customHeight="1">
      <c r="A9" s="191">
        <v>2</v>
      </c>
      <c r="B9" s="192" t="s">
        <v>195</v>
      </c>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29.25" customHeight="1">
      <c r="A10" s="191">
        <v>3</v>
      </c>
      <c r="B10" s="192" t="s">
        <v>196</v>
      </c>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30" customHeight="1">
      <c r="A11" s="191">
        <v>4</v>
      </c>
      <c r="B11" s="192" t="s">
        <v>196</v>
      </c>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22.5" customHeight="1">
      <c r="A12" s="145"/>
      <c r="B12" s="146"/>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20.25" customHeight="1">
      <c r="A13" s="147"/>
      <c r="B13" s="146"/>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2.75" customHeight="1">
      <c r="A14" s="384" t="s">
        <v>5</v>
      </c>
      <c r="B14" s="385"/>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0.5" customHeight="1">
      <c r="A15" s="384" t="s">
        <v>177</v>
      </c>
      <c r="B15" s="385"/>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2.75" customHeight="1">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2.7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2.7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2.75" customHeight="1">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2.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2.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2.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2.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2.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2.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2.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2.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2.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2.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2.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2.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2.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2.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2.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2.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2.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2.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2.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2.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2.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2.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2.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2.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2.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2.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2.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2.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2.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2.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2.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2.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2.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2.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2.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2.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2.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2.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2.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2.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2.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2.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2.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2.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2.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2.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2.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2.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2.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2.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2.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2.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2.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2.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2.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2.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2.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2.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2.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2.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2.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2.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2.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2.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2.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2.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2.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2.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2.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2.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2.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2.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2.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2.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2.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2.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2.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2.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2.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2.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2.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2.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2.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2.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2.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2.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2.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2.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2.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2.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2.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2.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2.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2.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2.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2.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2.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2.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2.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2.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2.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2.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2.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2.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2.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2.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2.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2.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2.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2.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2.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2.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2.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2.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2.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2.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2.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2.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2.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2.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2.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2.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2.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2.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2.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2.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2.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2.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2.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2.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2.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2.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2.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2.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2.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2.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2.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2.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2.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2.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2.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2.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2.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2.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2.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2.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2.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2.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2.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2.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2.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2.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2.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2.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2.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2.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2.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2.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2.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2.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2.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2.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2.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2.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2.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2.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2.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2.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2.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2.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2.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2.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2.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2.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2.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2.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2.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2.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2.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2.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2.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2.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2.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2.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2.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2.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2.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2.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2.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2.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2.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2.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2.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2.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2.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2.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2.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2.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2.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2.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2.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2.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2.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2.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2.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2.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2.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2.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2.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2.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2.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2.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2.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2.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2.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2.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2.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2.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2.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2.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2.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2.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2.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2.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2.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2.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2.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2.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2.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2.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2.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2.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2.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2.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2.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2.75" customHeight="1">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2.75" customHeight="1">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2.75" customHeight="1">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2.75" customHeight="1">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2.75" customHeight="1">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2.75" customHeight="1">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2.75" customHeight="1">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2.75" customHeight="1">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2.75" customHeight="1">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2.75" customHeight="1">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2.75" customHeight="1">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2.75" customHeight="1">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2.75" customHeight="1">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2.75" customHeight="1">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2.75" customHeight="1">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2.75" customHeight="1">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2.75" customHeight="1">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2.75" customHeight="1">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2.75" customHeight="1">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2.75" customHeight="1">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2.75" customHeight="1">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2.75" customHeight="1">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2.75" customHeight="1">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2.75" customHeight="1">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2.75" customHeight="1">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2.75" customHeight="1">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2.75" customHeight="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2.75" customHeight="1">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2.75" customHeight="1">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2.75" customHeight="1">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2.75" customHeight="1">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2.75" customHeight="1">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2.75" customHeight="1">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2.75" customHeight="1">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2.75" customHeight="1">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2.75" customHeight="1">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2.75" customHeight="1">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2.75" customHeight="1">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2.75" customHeight="1">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2.75" customHeight="1">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2.75" customHeight="1">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2.75" customHeight="1">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2.75" customHeight="1">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2.75" customHeight="1">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2.75" customHeight="1">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2.75" customHeight="1">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2.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2.75" customHeight="1">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2.75" customHeight="1">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2.75" customHeight="1">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2.75" customHeight="1">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2.75" customHeight="1">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2.75" customHeight="1">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2.75" customHeight="1">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2.75" customHeight="1">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2.75" customHeight="1">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2.75" customHeight="1">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2.75" customHeight="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2.75" customHeight="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2.75" customHeight="1">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2.75" customHeight="1">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2.75" customHeight="1">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2.75" customHeight="1">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2.75" customHeight="1">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2.75" customHeight="1">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2.75" customHeight="1">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2.75" customHeight="1">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2.75" customHeight="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2.75" customHeight="1">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2.75" customHeight="1">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2.75" customHeight="1">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2.75" customHeight="1">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2.75" customHeight="1">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2.75" customHeight="1">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2.75" customHeight="1">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2.75" customHeight="1">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2.75" customHeight="1">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2.75" customHeight="1">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2.75" customHeight="1">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2.75" customHeight="1">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2.75" customHeight="1">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2.75" customHeight="1">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2.75" customHeight="1">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2.75" customHeight="1">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2.75" customHeight="1">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2.75" customHeight="1">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2.75" customHeight="1">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2.75" customHeight="1">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2.75" customHeight="1">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2.75" customHeight="1">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2.75" customHeight="1">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2.75" customHeight="1">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2.75" customHeight="1">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2.75" customHeight="1">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2.75" customHeight="1">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2.75" customHeight="1">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2.75" customHeight="1">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2.75" customHeight="1">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2.75" customHeight="1">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2.75" customHeight="1">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2.75" customHeight="1">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2.75" customHeight="1">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2.75" customHeight="1">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2.75" customHeight="1">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2.75" customHeight="1">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2.75" customHeight="1">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2.75" customHeight="1">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2.75" customHeight="1">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2.75" customHeight="1">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2.75" customHeight="1">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2.75" customHeight="1">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2.75" customHeight="1">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2.75" customHeight="1">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2.75" customHeight="1">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2.75" customHeight="1">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2.75" customHeight="1">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2.75" customHeight="1">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2.75" customHeight="1">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2.75" customHeight="1">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2.75" customHeight="1">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2.75" customHeight="1">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2.75" customHeight="1">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2.75" customHeight="1">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2.75" customHeight="1">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2.75" customHeight="1">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2.75" customHeight="1">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2.75" customHeight="1">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2.75" customHeight="1">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2.75" customHeight="1">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2.75" customHeight="1">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2.75" customHeight="1">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2.75" customHeight="1">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2.75" customHeight="1">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2.75" customHeight="1">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2.75" customHeight="1">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2.75" customHeight="1">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2.75" customHeight="1">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2.75" customHeight="1">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2.75" customHeight="1">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2.75" customHeight="1">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2.75" customHeight="1">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2.75" customHeight="1">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2.75" customHeight="1">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2.75" customHeight="1">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2.75" customHeight="1">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2.75" customHeight="1">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2.75" customHeight="1">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2.75" customHeight="1">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2.75" customHeight="1">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2.75" customHeight="1">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2.75" customHeight="1">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2.75" customHeight="1">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2.75" customHeight="1">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2.75" customHeight="1">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2.75" customHeight="1">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2.75" customHeight="1">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2.75" customHeight="1">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2.75" customHeight="1">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2.75" customHeight="1">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2.75" customHeight="1">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2.75" customHeight="1">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2.75" customHeight="1">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2.75" customHeight="1">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2.75" customHeight="1">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2.75" customHeight="1">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2.75" customHeight="1">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2.75" customHeight="1">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2.75" customHeight="1">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2.75" customHeight="1">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2.75" customHeight="1">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2.75" customHeight="1">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2.75" customHeight="1">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2.75" customHeight="1">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2.75" customHeight="1">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2.75" customHeight="1">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2.75" customHeight="1">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2.75" customHeight="1">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2.75" customHeight="1">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2.75" customHeight="1">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2.75" customHeight="1">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2.75" customHeight="1">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2.75" customHeight="1">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2.75" customHeight="1">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2.75" customHeight="1">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2.75" customHeight="1">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2.75" customHeight="1">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2.75" customHeight="1">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2.75" customHeight="1">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2.75" customHeight="1">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2.75" customHeight="1">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2.75" customHeight="1">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2.75" customHeight="1">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2.75" customHeight="1">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2.75" customHeight="1">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2.75" customHeight="1">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2.75" customHeight="1">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2.75" customHeight="1">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2.75" customHeight="1">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2.75" customHeight="1">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2.75" customHeight="1">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2.75" customHeight="1">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2.75" customHeight="1">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2.75" customHeight="1">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2.75" customHeight="1">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2.75" customHeight="1">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2.75" customHeight="1">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2.75" customHeight="1">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2.75" customHeight="1">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2.75" customHeight="1">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2.75" customHeight="1">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2.75" customHeight="1">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2.75" customHeight="1">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2.75" customHeight="1">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2.75" customHeight="1">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2.75" customHeight="1">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2.75" customHeight="1">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2.75" customHeight="1">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2.75" customHeight="1">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2.75" customHeight="1">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2.75" customHeight="1">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2.75" customHeight="1">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2.75" customHeight="1">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2.75" customHeight="1">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2.75" customHeight="1">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2.75" customHeight="1">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2.75" customHeight="1">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2.75" customHeight="1">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2.75" customHeight="1">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2.75" customHeight="1">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2.75" customHeight="1">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2.75" customHeight="1">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2.75" customHeight="1">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2.75" customHeight="1">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2.75" customHeight="1">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2.75" customHeight="1">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2.75" customHeight="1">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2.75" customHeight="1">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2.75" customHeight="1">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2.75" customHeight="1">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2.75" customHeight="1">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2.75" customHeight="1">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2.75" customHeight="1">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2.75" customHeight="1">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2.75" customHeight="1">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2.75" customHeight="1">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2.75" customHeight="1">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2.75" customHeight="1">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2.75" customHeight="1">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2.75" customHeight="1">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2.75" customHeight="1">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2.75" customHeight="1">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2.75" customHeight="1">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2.75" customHeight="1">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2.75" customHeight="1">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2.75" customHeight="1">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2.75" customHeight="1">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2.75" customHeight="1">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2.75" customHeight="1">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2.7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2.7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2.7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2.7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2.7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2.7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2.7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2.7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2.7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2.7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2.7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2.7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2.7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2.7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2.7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2.7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2.7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2.7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2.7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2.7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2.7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2.7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2.7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2.7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2.7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2.7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2.7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2.7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2.7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2.7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2.75" customHeight="1">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2.75" customHeight="1">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2.75" customHeight="1">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2.75" customHeight="1">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2.75" customHeight="1">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2.75" customHeight="1">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2.75" customHeight="1">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2.75" customHeight="1">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2.75" customHeight="1">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2.75" customHeight="1">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2.75" customHeight="1">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2.75" customHeight="1">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2.75" customHeight="1">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2.75" customHeight="1">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2.75" customHeight="1">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2.75" customHeight="1">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2.75" customHeight="1">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2.75" customHeight="1">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2.75" customHeight="1">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2.75" customHeight="1">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2.75" customHeight="1">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2.75" customHeight="1">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2.75" customHeight="1">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2.75" customHeight="1">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2.75" customHeight="1">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2.75" customHeight="1">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2.75" customHeight="1">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2.75" customHeight="1">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2.75" customHeight="1">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2.75" customHeight="1">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2.75" customHeight="1">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2.75" customHeight="1">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2.75" customHeight="1">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2.75" customHeight="1">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2.75" customHeight="1">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2.75" customHeight="1">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2.75" customHeight="1">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2.75" customHeight="1">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2.75" customHeight="1">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2.75" customHeight="1">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2.75" customHeight="1">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2.75" customHeight="1">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2.75" customHeight="1">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2.75" customHeight="1">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2.75" customHeight="1">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2.75" customHeight="1">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2.75" customHeight="1">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2.75" customHeight="1">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2.75" customHeight="1">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2.75" customHeight="1">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2.75" customHeight="1">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2.75" customHeight="1">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2.75" customHeight="1">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2.75" customHeight="1">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2.75" customHeight="1">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2.75" customHeight="1">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2.75" customHeight="1">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2.75" customHeight="1">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2.75" customHeight="1">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2.75" customHeight="1">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2.75" customHeight="1">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2.75" customHeight="1">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2.75" customHeight="1">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2.75" customHeight="1">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2.75" customHeight="1">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2.75" customHeight="1">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2.75" customHeight="1">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2.75" customHeight="1">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2.75" customHeight="1">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2.75" customHeight="1">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2.75" customHeight="1">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2.75" customHeight="1">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2.75" customHeight="1">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2.75" customHeight="1">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2.75" customHeight="1">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2.75" customHeight="1">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2.75" customHeight="1">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2.75" customHeight="1">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2.75" customHeight="1">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2.75" customHeight="1">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2.75" customHeight="1">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2.75" customHeight="1">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2.75" customHeight="1">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2.75" customHeight="1">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2.75" customHeight="1">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2.75" customHeight="1">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2.75" customHeight="1">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2.75" customHeight="1">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2.75" customHeight="1">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2.75" customHeight="1">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2.75" customHeight="1">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2.75" customHeight="1">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2.75" customHeight="1">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2.75" customHeight="1">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2.75" customHeight="1">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2.75" customHeight="1">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2.75" customHeight="1">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2.75" customHeight="1">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2.75" customHeight="1">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2.75" customHeight="1">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2.75" customHeight="1">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2.75" customHeight="1">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2.75" customHeight="1">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2.75" customHeight="1">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2.75" customHeight="1">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2.75" customHeight="1">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2.75" customHeight="1">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2.75" customHeight="1">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2.75" customHeight="1">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2.75" customHeight="1">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2.75" customHeight="1">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2.75" customHeight="1">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2.75" customHeight="1">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2.75" customHeight="1">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2.75" customHeight="1">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2.75" customHeight="1">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2.75" customHeight="1">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2.75" customHeight="1">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2.75" customHeight="1">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2.75" customHeight="1">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2.75" customHeight="1">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2.75" customHeight="1">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2.75" customHeight="1">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2.75" customHeight="1">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2.75" customHeight="1">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2.75" customHeight="1">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2.75" customHeight="1">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2.75" customHeight="1">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2.75" customHeight="1">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2.75" customHeight="1">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2.75" customHeight="1">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2.75" customHeight="1">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2.75" customHeight="1">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2.75" customHeight="1">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2.75" customHeight="1">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2.75" customHeight="1">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2.75" customHeight="1">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2.75" customHeight="1">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2.75" customHeight="1">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2.75" customHeight="1">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2.75" customHeight="1">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2.75" customHeight="1">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2.75" customHeight="1">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2.75" customHeight="1">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2.75" customHeight="1">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2.75" customHeight="1">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2.75" customHeight="1">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2.75" customHeight="1">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2.75" customHeight="1">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2.75" customHeight="1">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2.75" customHeight="1">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2.75" customHeight="1">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2.75" customHeight="1">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2.75" customHeight="1">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2.75" customHeight="1">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2.75" customHeight="1">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2.75" customHeight="1">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2.75" customHeight="1">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2.75" customHeight="1">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2.75" customHeight="1">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2.75" customHeight="1">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2.75" customHeight="1">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2.75" customHeight="1">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2.75" customHeight="1">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2.75" customHeight="1">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2.75" customHeight="1">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2.75" customHeight="1">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2.75" customHeight="1">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2.75" customHeight="1">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2.75" customHeight="1">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2.75" customHeight="1">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2.75" customHeight="1">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2.75" customHeight="1">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2.75" customHeight="1">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2.75" customHeight="1">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2.75" customHeight="1">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2.75" customHeight="1">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2.75" customHeight="1">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2.75" customHeight="1">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2.75" customHeight="1">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2.75" customHeight="1">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2.75" customHeight="1">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2.75" customHeight="1">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2.75" customHeight="1">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2.75" customHeight="1">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2.75" customHeight="1">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2.75" customHeight="1">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2.75" customHeight="1">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2.75" customHeight="1">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2.75" customHeight="1">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2.75" customHeight="1">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2.75" customHeight="1">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2.75" customHeight="1">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2.75" customHeight="1">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2.75" customHeight="1">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2.75" customHeight="1">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2.75" customHeight="1">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2.75" customHeight="1">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2.75" customHeight="1">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2.75" customHeight="1">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2.75" customHeight="1">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2.75" customHeight="1">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2.75" customHeight="1">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2.75" customHeight="1">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2.75" customHeight="1">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2.75" customHeight="1">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2.75" customHeight="1">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2.75" customHeight="1">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2.75" customHeight="1">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2.75" customHeight="1">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2.75" customHeight="1">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2.75" customHeight="1">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2.75" customHeight="1">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2.75" customHeight="1">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2.75" customHeight="1">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2.75" customHeight="1">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2.75" customHeight="1">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2.75" customHeight="1">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2.75" customHeight="1">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2.75" customHeight="1">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2.75" customHeight="1">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2.75" customHeight="1">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2.75" customHeight="1">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2.75" customHeight="1">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2.75" customHeight="1">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2.75" customHeight="1">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2.75" customHeight="1">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2.75" customHeight="1">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2.75" customHeight="1">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2.75" customHeight="1">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2.75" customHeight="1">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2.75" customHeight="1">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2.75" customHeight="1">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2.75" customHeight="1">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2.75" customHeight="1">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2.75" customHeight="1">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2.75" customHeight="1">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2.75" customHeight="1">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2.75" customHeight="1">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2.75" customHeight="1">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2.75" customHeight="1">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2.75" customHeight="1">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2.75" customHeight="1">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2.75" customHeight="1">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2.75" customHeight="1">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2.75" customHeight="1">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2.75" customHeight="1">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2.75" customHeight="1">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2.75" customHeight="1">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2.75" customHeight="1">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2.75" customHeight="1">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2.75" customHeight="1">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2.75" customHeight="1">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2.75" customHeight="1">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2.75" customHeight="1">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2.75" customHeight="1">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2.75" customHeight="1">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2.75" customHeight="1">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2.75" customHeight="1">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2.75" customHeight="1">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2.75" customHeight="1">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2.75" customHeight="1">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2.75" customHeight="1">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2.75" customHeight="1">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2.75" customHeight="1">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2.75" customHeight="1">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2.75" customHeight="1">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2.75" customHeight="1">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2.75" customHeight="1">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2.75" customHeight="1">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2.75" customHeight="1">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2.75" customHeight="1">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2.75" customHeight="1">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2.75" customHeight="1">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2.75" customHeight="1">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2.75" customHeight="1">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2.75" customHeight="1">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2.75" customHeight="1">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2.75" customHeight="1">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2.75" customHeight="1">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2.75" customHeight="1">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2.75" customHeight="1">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2.75" customHeight="1">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2.75" customHeight="1">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2.75" customHeight="1">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2.75" customHeight="1">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2.75" customHeight="1">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2.75" customHeight="1">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2.75" customHeight="1">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2.75" customHeight="1">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2.75" customHeight="1">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2.75" customHeight="1">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2.75" customHeight="1">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2.75" customHeight="1">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2.75" customHeight="1">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2.75" customHeight="1">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2.75" customHeight="1">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2.75" customHeight="1">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2.75" customHeight="1">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2.75" customHeight="1">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2.75" customHeight="1">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2.75" customHeight="1">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2.75" customHeight="1">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2.75" customHeight="1">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2.75" customHeight="1">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2.75" customHeight="1">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2.75" customHeight="1">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2.75" customHeight="1">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2.75" customHeight="1">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2.75" customHeight="1">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2.75" customHeight="1">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2.75" customHeight="1">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2.75" customHeight="1">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2.75" customHeight="1">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2.75" customHeight="1">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2.75" customHeight="1">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2.75" customHeight="1">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2.75" customHeight="1">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2.75" customHeight="1">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2.75" customHeight="1">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2.75" customHeight="1">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2.75" customHeight="1">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2.75" customHeight="1">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2.75" customHeight="1">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2.75" customHeight="1">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2.75" customHeight="1">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2.75" customHeight="1">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2.75" customHeight="1">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2.75" customHeight="1">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2.75" customHeight="1">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2.75" customHeight="1">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2.75" customHeight="1">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2.75" customHeight="1">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2.75" customHeight="1">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2.75" customHeight="1">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2.75" customHeight="1">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2.75" customHeight="1">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2.75" customHeight="1">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2.75" customHeight="1">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2.75" customHeight="1">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2.75" customHeight="1">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2.75" customHeight="1">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2.75" customHeight="1">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2.75" customHeight="1">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2.75" customHeight="1">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2.75" customHeight="1">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2.75" customHeight="1">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2.75" customHeight="1">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2.75" customHeight="1">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2.75" customHeight="1">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2.75" customHeight="1">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2.75" customHeight="1">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2.75" customHeight="1">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2.75" customHeight="1">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2.75" customHeight="1">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2.75" customHeight="1">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2.75" customHeight="1">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2.75" customHeight="1">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2.75" customHeight="1">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2.75" customHeight="1">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2.75" customHeight="1">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2.75" customHeight="1">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2.75" customHeight="1">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2.75" customHeight="1">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2.75" customHeight="1">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2.75" customHeight="1">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2.75" customHeight="1">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2.75" customHeight="1">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2.75" customHeight="1">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2.75" customHeight="1">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2.75" customHeight="1">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2.75" customHeight="1">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2.75" customHeight="1">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2.75" customHeight="1">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2.75" customHeight="1">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2.75" customHeight="1">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2.75" customHeight="1">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2.75" customHeight="1">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2.75" customHeight="1">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2.75" customHeight="1">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2.75" customHeight="1">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2.75" customHeight="1">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2.75" customHeight="1">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2.75" customHeight="1">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2.75" customHeight="1">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2.75" customHeight="1">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2.75" customHeight="1">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2.75" customHeight="1">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2.75" customHeight="1">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2.75" customHeight="1">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2.75" customHeight="1">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2.75" customHeight="1">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2.75" customHeight="1">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2.75" customHeight="1">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2.75" customHeight="1">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2.75" customHeight="1">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2.75" customHeight="1">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2.75" customHeight="1">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2.75" customHeight="1">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2.75" customHeight="1">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2.75" customHeight="1">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2.75" customHeight="1">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2.75" customHeight="1">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2.75" customHeight="1">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2.75" customHeight="1">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2.75" customHeight="1">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2.75" customHeight="1">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2.75" customHeight="1">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2.75" customHeight="1">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2.75" customHeight="1">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2.75" customHeight="1">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2.75" customHeight="1">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2.75" customHeight="1">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2.75" customHeight="1">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2.75" customHeight="1">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2.75" customHeight="1">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2.75" customHeight="1">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2.75" customHeight="1">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2.75" customHeight="1">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2.75" customHeight="1">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2.75" customHeight="1">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2.75" customHeight="1">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2.75" customHeight="1">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2.75" customHeight="1">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2.75" customHeight="1">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2.75" customHeight="1">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2.75" customHeight="1">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2.75" customHeight="1">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2.75" customHeight="1">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2.75" customHeight="1">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2.75" customHeight="1">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2.75" customHeight="1">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2.75" customHeight="1">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2.75" customHeight="1">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2.75" customHeight="1">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2.75" customHeight="1">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2.75" customHeight="1">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2.75" customHeight="1">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2.75" customHeight="1">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2.75" customHeight="1">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2.75" customHeight="1">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2.75" customHeight="1">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2.75" customHeight="1">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2.75" customHeight="1">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2.75" customHeight="1">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2.75" customHeight="1">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2.75" customHeight="1">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sheetData>
  <sheetProtection algorithmName="SHA-512" hashValue="8qWD/iySzOSkTs7J1OTHijnXvMFDXO0y05dJq8T7zRdmej3Uss3aJ7A5sz4BGaaeZqG0tjlvC+NK6B703imSYw==" saltValue="HWMcY1Zk+VXwgmKUVDRz0g==" spinCount="100000" sheet="1" objects="1" scenarios="1"/>
  <mergeCells count="7">
    <mergeCell ref="A14:B14"/>
    <mergeCell ref="A15:B15"/>
    <mergeCell ref="A1:B1"/>
    <mergeCell ref="A2:B2"/>
    <mergeCell ref="A3:B3"/>
    <mergeCell ref="A4:B4"/>
    <mergeCell ref="A5:B5"/>
  </mergeCells>
  <printOptions horizontalCentered="1"/>
  <pageMargins left="0.39370078740157483" right="0.39370078740157483" top="0.59055118110236227"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
  <sheetViews>
    <sheetView showGridLines="0" zoomScale="70" zoomScaleNormal="70" workbookViewId="0">
      <selection activeCell="G5" sqref="G5"/>
    </sheetView>
  </sheetViews>
  <sheetFormatPr baseColWidth="10" defaultRowHeight="12.75"/>
  <cols>
    <col min="2" max="2" width="24.85546875" customWidth="1"/>
    <col min="3" max="3" width="18.28515625" customWidth="1"/>
    <col min="4" max="4" width="19.7109375" customWidth="1"/>
    <col min="5" max="5" width="23.28515625" customWidth="1"/>
    <col min="6" max="6" width="23.140625" customWidth="1"/>
    <col min="7" max="7" width="22.85546875" customWidth="1"/>
    <col min="8" max="8" width="29.7109375" customWidth="1"/>
    <col min="9" max="9" width="44" style="307" customWidth="1"/>
    <col min="10" max="10" width="42.5703125" customWidth="1"/>
  </cols>
  <sheetData>
    <row r="1" spans="1:10" ht="48" customHeight="1" thickBot="1">
      <c r="A1" s="529" t="s">
        <v>321</v>
      </c>
      <c r="B1" s="530"/>
      <c r="C1" s="530"/>
      <c r="D1" s="530"/>
      <c r="E1" s="530"/>
      <c r="F1" s="530"/>
      <c r="G1" s="530"/>
      <c r="H1" s="531"/>
    </row>
    <row r="2" spans="1:10">
      <c r="A2" s="541" t="s">
        <v>314</v>
      </c>
      <c r="B2" s="541"/>
      <c r="C2" s="541"/>
      <c r="D2" s="541"/>
      <c r="E2" s="541"/>
      <c r="F2" s="541"/>
      <c r="G2" s="541"/>
      <c r="H2" s="541"/>
    </row>
    <row r="3" spans="1:10">
      <c r="A3" s="542"/>
      <c r="B3" s="542"/>
      <c r="C3" s="542"/>
      <c r="D3" s="542"/>
      <c r="E3" s="542"/>
      <c r="F3" s="542"/>
      <c r="G3" s="542"/>
      <c r="H3" s="542"/>
    </row>
    <row r="4" spans="1:10" s="304" customFormat="1" ht="38.25">
      <c r="A4" s="306" t="s">
        <v>7</v>
      </c>
      <c r="B4" s="306" t="s">
        <v>8</v>
      </c>
      <c r="C4" s="305" t="s">
        <v>315</v>
      </c>
      <c r="D4" s="305" t="s">
        <v>316</v>
      </c>
      <c r="E4" s="305" t="s">
        <v>318</v>
      </c>
      <c r="F4" s="305" t="s">
        <v>322</v>
      </c>
      <c r="G4" s="305" t="s">
        <v>319</v>
      </c>
      <c r="H4" s="369" t="s">
        <v>320</v>
      </c>
      <c r="I4" s="308" t="s">
        <v>9</v>
      </c>
      <c r="J4" s="372" t="s">
        <v>370</v>
      </c>
    </row>
    <row r="5" spans="1:10" ht="191.25">
      <c r="A5" s="303">
        <v>1</v>
      </c>
      <c r="B5" s="575" t="s">
        <v>188</v>
      </c>
      <c r="C5" s="293" t="s">
        <v>172</v>
      </c>
      <c r="D5" s="293" t="s">
        <v>172</v>
      </c>
      <c r="E5" s="293" t="s">
        <v>172</v>
      </c>
      <c r="F5" s="293" t="s">
        <v>172</v>
      </c>
      <c r="G5" s="293" t="s">
        <v>172</v>
      </c>
      <c r="H5" s="370" t="s">
        <v>283</v>
      </c>
      <c r="I5" s="373" t="s">
        <v>329</v>
      </c>
      <c r="J5" s="373" t="s">
        <v>371</v>
      </c>
    </row>
    <row r="6" spans="1:10">
      <c r="A6" s="303">
        <v>2</v>
      </c>
      <c r="B6" s="575" t="s">
        <v>195</v>
      </c>
      <c r="C6" s="293" t="s">
        <v>283</v>
      </c>
      <c r="D6" s="293" t="s">
        <v>283</v>
      </c>
      <c r="E6" s="293" t="s">
        <v>283</v>
      </c>
      <c r="F6" s="293" t="s">
        <v>283</v>
      </c>
      <c r="G6" s="293" t="s">
        <v>283</v>
      </c>
      <c r="H6" s="371" t="s">
        <v>283</v>
      </c>
      <c r="I6" s="373" t="s">
        <v>328</v>
      </c>
      <c r="J6" s="303"/>
    </row>
    <row r="7" spans="1:10" ht="102">
      <c r="A7" s="303">
        <v>3</v>
      </c>
      <c r="B7" s="575" t="s">
        <v>196</v>
      </c>
      <c r="C7" s="293" t="s">
        <v>172</v>
      </c>
      <c r="D7" s="293" t="s">
        <v>172</v>
      </c>
      <c r="E7" s="293" t="s">
        <v>172</v>
      </c>
      <c r="F7" s="293" t="s">
        <v>172</v>
      </c>
      <c r="G7" s="293" t="s">
        <v>172</v>
      </c>
      <c r="H7" s="370" t="s">
        <v>172</v>
      </c>
      <c r="I7" s="373" t="s">
        <v>330</v>
      </c>
      <c r="J7" s="303"/>
    </row>
    <row r="8" spans="1:10" ht="293.25">
      <c r="A8" s="303">
        <v>4</v>
      </c>
      <c r="B8" s="372" t="s">
        <v>196</v>
      </c>
      <c r="C8" s="293" t="s">
        <v>172</v>
      </c>
      <c r="D8" s="293" t="s">
        <v>172</v>
      </c>
      <c r="E8" s="293" t="s">
        <v>172</v>
      </c>
      <c r="F8" s="293" t="s">
        <v>172</v>
      </c>
      <c r="G8" s="293" t="s">
        <v>283</v>
      </c>
      <c r="H8" s="370" t="s">
        <v>172</v>
      </c>
      <c r="I8" s="373" t="s">
        <v>331</v>
      </c>
      <c r="J8" s="373" t="s">
        <v>375</v>
      </c>
    </row>
  </sheetData>
  <sheetProtection algorithmName="SHA-512" hashValue="kr8kRx/hnv6OU+i6/LmzchH/BZi+DLiPUitMJSxTlpsdl8XEHle6tbOH5JQLPkoKC0YQdbsNaRHSUuqui1byFg==" saltValue="4O38FnE6/c8fRwwSuKQx3Q==" spinCount="100000" sheet="1" objects="1" scenarios="1"/>
  <mergeCells count="2">
    <mergeCell ref="A1:H1"/>
    <mergeCell ref="A2:H3"/>
  </mergeCells>
  <conditionalFormatting sqref="C5:C8">
    <cfRule type="cellIs" dxfId="16" priority="15" operator="equal">
      <formula>"NO CUMPLE"</formula>
    </cfRule>
  </conditionalFormatting>
  <conditionalFormatting sqref="C5:C8">
    <cfRule type="cellIs" dxfId="15" priority="16" operator="equal">
      <formula>"CUMPLE"</formula>
    </cfRule>
  </conditionalFormatting>
  <conditionalFormatting sqref="D5:F8 I5:I8">
    <cfRule type="cellIs" dxfId="14" priority="9" operator="equal">
      <formula>"NO CUMPLE"</formula>
    </cfRule>
  </conditionalFormatting>
  <conditionalFormatting sqref="D5:F8 I5:I8">
    <cfRule type="cellIs" dxfId="13" priority="10" operator="equal">
      <formula>"CUMPLE"</formula>
    </cfRule>
  </conditionalFormatting>
  <conditionalFormatting sqref="G5:G8">
    <cfRule type="cellIs" dxfId="12" priority="7" operator="equal">
      <formula>"NO CUMPLE"</formula>
    </cfRule>
  </conditionalFormatting>
  <conditionalFormatting sqref="G5:G8">
    <cfRule type="cellIs" dxfId="11" priority="8" operator="equal">
      <formula>"CUMPLE"</formula>
    </cfRule>
  </conditionalFormatting>
  <conditionalFormatting sqref="H5:H8">
    <cfRule type="cellIs" dxfId="10" priority="5" operator="equal">
      <formula>"NO CUMPLE"</formula>
    </cfRule>
  </conditionalFormatting>
  <conditionalFormatting sqref="H5:H8">
    <cfRule type="cellIs" dxfId="9" priority="6" operator="equal">
      <formula>"CUMPLE"</formula>
    </cfRule>
  </conditionalFormatting>
  <conditionalFormatting sqref="J5">
    <cfRule type="cellIs" dxfId="8" priority="3" operator="equal">
      <formula>"NO CUMPLE"</formula>
    </cfRule>
  </conditionalFormatting>
  <conditionalFormatting sqref="J5">
    <cfRule type="cellIs" dxfId="7" priority="4" operator="equal">
      <formula>"CUMPLE"</formula>
    </cfRule>
  </conditionalFormatting>
  <conditionalFormatting sqref="J8">
    <cfRule type="cellIs" dxfId="6" priority="1" operator="equal">
      <formula>"NO CUMPLE"</formula>
    </cfRule>
  </conditionalFormatting>
  <conditionalFormatting sqref="J8">
    <cfRule type="cellIs" dxfId="5" priority="2" operator="equal">
      <formula>"CUMPLE"</formula>
    </cfRule>
  </conditionalFormatting>
  <dataValidations count="1">
    <dataValidation type="list" allowBlank="1" showErrorMessage="1" sqref="C5:H8" xr:uid="{00000000-0002-0000-0900-000000000000}">
      <formula1>"CUMPLE,NO CUMPLE"</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988"/>
  <sheetViews>
    <sheetView showGridLines="0" topLeftCell="F1" zoomScale="55" zoomScaleNormal="55" workbookViewId="0">
      <selection activeCell="L23" sqref="L23"/>
    </sheetView>
  </sheetViews>
  <sheetFormatPr baseColWidth="10" defaultColWidth="14.42578125" defaultRowHeight="15" customHeight="1"/>
  <cols>
    <col min="1" max="1" width="12.42578125" style="1" customWidth="1"/>
    <col min="2" max="2" width="75.42578125" style="1" customWidth="1"/>
    <col min="3" max="3" width="48.28515625" style="1" customWidth="1"/>
    <col min="4" max="4" width="54.42578125" style="1" customWidth="1"/>
    <col min="5" max="5" width="40.7109375" style="1" customWidth="1"/>
    <col min="6" max="6" width="40.7109375" style="187" customWidth="1"/>
    <col min="7" max="7" width="42.42578125" style="1" customWidth="1"/>
    <col min="8" max="8" width="43.7109375" style="1" customWidth="1"/>
    <col min="9" max="9" width="43.7109375" style="302" customWidth="1"/>
    <col min="10" max="10" width="37.85546875" style="1" customWidth="1"/>
    <col min="11" max="11" width="40.140625" style="1" customWidth="1"/>
    <col min="12" max="12" width="70.42578125" style="1" customWidth="1"/>
    <col min="13" max="27" width="10.7109375" style="1" customWidth="1"/>
    <col min="28" max="16384" width="14.42578125" style="1"/>
  </cols>
  <sheetData>
    <row r="1" spans="1:27" ht="12.75" customHeight="1">
      <c r="A1" s="70"/>
      <c r="B1" s="70"/>
      <c r="C1" s="72"/>
      <c r="D1" s="72"/>
      <c r="E1" s="72"/>
      <c r="F1" s="72"/>
      <c r="G1" s="80"/>
      <c r="H1" s="70"/>
      <c r="I1" s="70"/>
      <c r="J1" s="70"/>
      <c r="K1" s="70"/>
      <c r="L1" s="70"/>
      <c r="M1" s="70"/>
      <c r="N1" s="70"/>
      <c r="O1" s="70"/>
      <c r="P1" s="70"/>
      <c r="Q1" s="70"/>
      <c r="R1" s="70"/>
      <c r="S1" s="70"/>
      <c r="T1" s="70"/>
      <c r="U1" s="70"/>
      <c r="V1" s="70"/>
      <c r="W1" s="70"/>
      <c r="X1" s="70"/>
      <c r="Y1" s="70"/>
      <c r="Z1" s="70"/>
      <c r="AA1" s="70"/>
    </row>
    <row r="2" spans="1:27" ht="12.75" customHeight="1">
      <c r="A2" s="70"/>
      <c r="B2" s="70"/>
      <c r="C2" s="72"/>
      <c r="D2" s="72"/>
      <c r="E2" s="72"/>
      <c r="F2" s="72"/>
      <c r="G2" s="80"/>
      <c r="H2" s="70"/>
      <c r="I2" s="70"/>
      <c r="J2" s="70"/>
      <c r="K2" s="70"/>
      <c r="L2" s="70"/>
      <c r="M2" s="70"/>
      <c r="N2" s="70"/>
      <c r="O2" s="70"/>
      <c r="P2" s="70"/>
      <c r="Q2" s="70"/>
      <c r="R2" s="70"/>
      <c r="S2" s="70"/>
      <c r="T2" s="70"/>
      <c r="U2" s="70"/>
      <c r="V2" s="70"/>
      <c r="W2" s="70"/>
      <c r="X2" s="70"/>
      <c r="Y2" s="70"/>
      <c r="Z2" s="70"/>
      <c r="AA2" s="70"/>
    </row>
    <row r="3" spans="1:27" ht="12.75" customHeight="1">
      <c r="A3" s="70"/>
      <c r="B3" s="70"/>
      <c r="C3" s="72"/>
      <c r="D3" s="72"/>
      <c r="E3" s="72"/>
      <c r="F3" s="72"/>
      <c r="G3" s="80"/>
      <c r="H3" s="70"/>
      <c r="I3" s="70"/>
      <c r="J3" s="70"/>
      <c r="K3" s="70"/>
      <c r="L3" s="70"/>
      <c r="M3" s="70"/>
      <c r="N3" s="70"/>
      <c r="O3" s="70"/>
      <c r="P3" s="70"/>
      <c r="Q3" s="70"/>
      <c r="R3" s="70"/>
      <c r="S3" s="70"/>
      <c r="T3" s="70"/>
      <c r="U3" s="70"/>
      <c r="V3" s="70"/>
      <c r="W3" s="70"/>
      <c r="X3" s="70"/>
      <c r="Y3" s="70"/>
      <c r="Z3" s="70"/>
      <c r="AA3" s="70"/>
    </row>
    <row r="4" spans="1:27" ht="102.75" customHeight="1">
      <c r="A4" s="81" t="s">
        <v>3</v>
      </c>
      <c r="B4" s="81" t="s">
        <v>4</v>
      </c>
      <c r="C4" s="81" t="s">
        <v>107</v>
      </c>
      <c r="D4" s="81" t="s">
        <v>108</v>
      </c>
      <c r="E4" s="81" t="s">
        <v>109</v>
      </c>
      <c r="F4" s="81" t="s">
        <v>110</v>
      </c>
      <c r="G4" s="81" t="s">
        <v>259</v>
      </c>
      <c r="H4" s="81" t="s">
        <v>111</v>
      </c>
      <c r="I4" s="81" t="s">
        <v>317</v>
      </c>
      <c r="J4" s="81" t="s">
        <v>112</v>
      </c>
      <c r="K4" s="82" t="s">
        <v>113</v>
      </c>
      <c r="L4" s="81" t="s">
        <v>114</v>
      </c>
      <c r="M4" s="70"/>
      <c r="N4" s="70"/>
      <c r="O4" s="70"/>
      <c r="P4" s="70"/>
      <c r="Q4" s="70"/>
      <c r="R4" s="70"/>
      <c r="S4" s="70"/>
      <c r="T4" s="70"/>
      <c r="U4" s="70"/>
      <c r="V4" s="70"/>
      <c r="W4" s="70"/>
      <c r="X4" s="70"/>
      <c r="Y4" s="70"/>
      <c r="Z4" s="70"/>
      <c r="AA4" s="70"/>
    </row>
    <row r="5" spans="1:27" ht="23.25">
      <c r="A5" s="83">
        <v>1</v>
      </c>
      <c r="B5" s="84" t="str">
        <f t="shared" ref="B5:B7" si="0">VLOOKUP(A5,LISTA_OFERENTES,2,FALSE)</f>
        <v>NORLAB S.A.S</v>
      </c>
      <c r="C5" s="85" t="s">
        <v>372</v>
      </c>
      <c r="D5" s="85" t="s">
        <v>372</v>
      </c>
      <c r="E5" s="85" t="s">
        <v>372</v>
      </c>
      <c r="F5" s="85" t="s">
        <v>372</v>
      </c>
      <c r="G5" s="86" t="s">
        <v>372</v>
      </c>
      <c r="H5" s="87" t="s">
        <v>372</v>
      </c>
      <c r="I5" s="87" t="s">
        <v>373</v>
      </c>
      <c r="J5" s="88" t="s">
        <v>372</v>
      </c>
      <c r="K5" s="89" t="str">
        <f>IFERROR(IF(AND(C5="H",E5="H",G5="H",H5="H",J5="H",D5="H",F5="H",I5="H"),"H","NH")," ")</f>
        <v>NH</v>
      </c>
      <c r="L5" s="368" t="s">
        <v>374</v>
      </c>
      <c r="M5" s="70"/>
      <c r="N5" s="70"/>
      <c r="O5" s="70"/>
      <c r="P5" s="70"/>
      <c r="Q5" s="70"/>
      <c r="R5" s="70"/>
      <c r="S5" s="70"/>
      <c r="T5" s="70"/>
      <c r="U5" s="70"/>
      <c r="V5" s="70"/>
      <c r="W5" s="70"/>
      <c r="X5" s="70"/>
      <c r="Y5" s="70"/>
      <c r="Z5" s="70"/>
      <c r="AA5" s="70"/>
    </row>
    <row r="6" spans="1:27" ht="22.5" customHeight="1">
      <c r="A6" s="83">
        <v>2</v>
      </c>
      <c r="B6" s="84" t="str">
        <f t="shared" si="0"/>
        <v>LABBRANDS S.A.S</v>
      </c>
      <c r="C6" s="85" t="s">
        <v>372</v>
      </c>
      <c r="D6" s="85" t="s">
        <v>372</v>
      </c>
      <c r="E6" s="85" t="s">
        <v>372</v>
      </c>
      <c r="F6" s="85" t="s">
        <v>372</v>
      </c>
      <c r="G6" s="86" t="s">
        <v>372</v>
      </c>
      <c r="H6" s="87" t="s">
        <v>372</v>
      </c>
      <c r="I6" s="87" t="s">
        <v>372</v>
      </c>
      <c r="J6" s="88" t="s">
        <v>372</v>
      </c>
      <c r="K6" s="89" t="str">
        <f t="shared" ref="K6:K8" si="1">IFERROR(IF(AND(C6="H",E6="H",G6="H",H6="H",J6="H",D6="H",F6="H",I6="H"),"H","NH")," ")</f>
        <v>H</v>
      </c>
      <c r="L6" s="368"/>
      <c r="M6" s="70"/>
      <c r="N6" s="70"/>
      <c r="O6" s="70"/>
      <c r="P6" s="70"/>
      <c r="Q6" s="70"/>
      <c r="R6" s="70"/>
      <c r="S6" s="70"/>
      <c r="T6" s="70"/>
      <c r="U6" s="70"/>
      <c r="V6" s="70"/>
      <c r="W6" s="70"/>
      <c r="X6" s="70"/>
      <c r="Y6" s="70"/>
      <c r="Z6" s="70"/>
      <c r="AA6" s="70"/>
    </row>
    <row r="7" spans="1:27" ht="23.25">
      <c r="A7" s="83">
        <v>3</v>
      </c>
      <c r="B7" s="84" t="str">
        <f t="shared" si="0"/>
        <v>AVANTIKA COLOMBIA S.A.S</v>
      </c>
      <c r="C7" s="85" t="s">
        <v>372</v>
      </c>
      <c r="D7" s="85" t="s">
        <v>372</v>
      </c>
      <c r="E7" s="85" t="s">
        <v>372</v>
      </c>
      <c r="F7" s="85" t="s">
        <v>372</v>
      </c>
      <c r="G7" s="86" t="s">
        <v>372</v>
      </c>
      <c r="H7" s="87" t="s">
        <v>372</v>
      </c>
      <c r="I7" s="87" t="s">
        <v>373</v>
      </c>
      <c r="J7" s="88" t="s">
        <v>372</v>
      </c>
      <c r="K7" s="89" t="str">
        <f t="shared" si="1"/>
        <v>NH</v>
      </c>
      <c r="L7" s="368" t="s">
        <v>374</v>
      </c>
      <c r="M7" s="70"/>
      <c r="N7" s="70"/>
      <c r="O7" s="70"/>
      <c r="P7" s="70"/>
      <c r="Q7" s="70"/>
      <c r="R7" s="70"/>
      <c r="S7" s="70"/>
      <c r="T7" s="70"/>
      <c r="U7" s="70"/>
      <c r="V7" s="70"/>
      <c r="W7" s="70"/>
      <c r="X7" s="70"/>
      <c r="Y7" s="70"/>
      <c r="Z7" s="70"/>
      <c r="AA7" s="70"/>
    </row>
    <row r="8" spans="1:27" ht="21" customHeight="1">
      <c r="A8" s="83">
        <v>4</v>
      </c>
      <c r="B8" s="84" t="str">
        <f>VLOOKUP(A8,LISTA_OFERENTES,2,FALSE)</f>
        <v>AVANTIKA COLOMBIA S.A.S</v>
      </c>
      <c r="C8" s="85" t="s">
        <v>372</v>
      </c>
      <c r="D8" s="85" t="s">
        <v>372</v>
      </c>
      <c r="E8" s="85" t="s">
        <v>372</v>
      </c>
      <c r="F8" s="85" t="s">
        <v>372</v>
      </c>
      <c r="G8" s="86" t="s">
        <v>372</v>
      </c>
      <c r="H8" s="87" t="s">
        <v>372</v>
      </c>
      <c r="I8" s="87" t="s">
        <v>373</v>
      </c>
      <c r="J8" s="88" t="s">
        <v>372</v>
      </c>
      <c r="K8" s="89" t="str">
        <f t="shared" si="1"/>
        <v>NH</v>
      </c>
      <c r="L8" s="368" t="s">
        <v>374</v>
      </c>
      <c r="M8" s="70"/>
      <c r="N8" s="70"/>
      <c r="O8" s="70"/>
      <c r="P8" s="70"/>
      <c r="Q8" s="70"/>
      <c r="R8" s="70"/>
      <c r="S8" s="70"/>
      <c r="T8" s="70"/>
      <c r="U8" s="70"/>
      <c r="V8" s="70"/>
      <c r="W8" s="70"/>
      <c r="X8" s="70"/>
      <c r="Y8" s="70"/>
      <c r="Z8" s="70"/>
      <c r="AA8" s="70"/>
    </row>
    <row r="9" spans="1:27" ht="12.75" customHeight="1">
      <c r="A9" s="70"/>
      <c r="B9" s="70"/>
      <c r="C9" s="72"/>
      <c r="D9" s="72"/>
      <c r="E9" s="72"/>
      <c r="F9" s="72"/>
      <c r="G9" s="80"/>
      <c r="H9" s="70"/>
      <c r="I9" s="70"/>
      <c r="J9" s="70"/>
      <c r="K9" s="70"/>
      <c r="L9" s="70"/>
      <c r="M9" s="70"/>
      <c r="N9" s="70"/>
      <c r="O9" s="70"/>
      <c r="P9" s="70"/>
      <c r="Q9" s="70"/>
      <c r="R9" s="70"/>
      <c r="S9" s="70"/>
      <c r="T9" s="70"/>
      <c r="U9" s="70"/>
      <c r="V9" s="70"/>
      <c r="W9" s="70"/>
      <c r="X9" s="70"/>
      <c r="Y9" s="70"/>
      <c r="Z9" s="70"/>
      <c r="AA9" s="70"/>
    </row>
    <row r="10" spans="1:27" ht="12.75" customHeight="1">
      <c r="A10" s="70"/>
      <c r="B10" s="70"/>
      <c r="C10" s="72"/>
      <c r="D10" s="72"/>
      <c r="E10" s="72"/>
      <c r="F10" s="72"/>
      <c r="G10" s="80"/>
      <c r="H10" s="70"/>
      <c r="I10" s="70"/>
      <c r="J10" s="70"/>
      <c r="K10" s="70"/>
      <c r="L10" s="70"/>
      <c r="M10" s="70"/>
      <c r="N10" s="70"/>
      <c r="O10" s="70"/>
      <c r="P10" s="70"/>
      <c r="Q10" s="70"/>
      <c r="R10" s="70"/>
      <c r="S10" s="70"/>
      <c r="T10" s="70"/>
      <c r="U10" s="70"/>
      <c r="V10" s="70"/>
      <c r="W10" s="70"/>
      <c r="X10" s="70"/>
      <c r="Y10" s="70"/>
      <c r="Z10" s="70"/>
      <c r="AA10" s="70"/>
    </row>
    <row r="11" spans="1:27" ht="12.75" customHeight="1">
      <c r="A11" s="70"/>
      <c r="B11" s="70"/>
      <c r="C11" s="72"/>
      <c r="D11" s="72"/>
      <c r="E11" s="72"/>
      <c r="F11" s="72"/>
      <c r="G11" s="80"/>
      <c r="H11" s="70"/>
      <c r="I11" s="70"/>
      <c r="J11" s="70"/>
      <c r="K11" s="70"/>
      <c r="L11" s="70"/>
      <c r="M11" s="70"/>
      <c r="N11" s="70"/>
      <c r="O11" s="70"/>
      <c r="P11" s="70"/>
      <c r="Q11" s="70"/>
      <c r="R11" s="70"/>
      <c r="S11" s="70"/>
      <c r="T11" s="70"/>
      <c r="U11" s="70"/>
      <c r="V11" s="70"/>
      <c r="W11" s="70"/>
      <c r="X11" s="70"/>
      <c r="Y11" s="70"/>
      <c r="Z11" s="70"/>
      <c r="AA11" s="70"/>
    </row>
    <row r="12" spans="1:27" ht="12.75" customHeight="1">
      <c r="A12" s="70"/>
      <c r="B12" s="70"/>
      <c r="C12" s="72"/>
      <c r="D12" s="72"/>
      <c r="E12" s="72"/>
      <c r="F12" s="72"/>
      <c r="G12" s="80"/>
      <c r="H12" s="70"/>
      <c r="I12" s="70"/>
      <c r="J12" s="70"/>
      <c r="K12" s="70"/>
      <c r="L12" s="70"/>
      <c r="M12" s="70"/>
      <c r="N12" s="70"/>
      <c r="O12" s="70"/>
      <c r="P12" s="70"/>
      <c r="Q12" s="70"/>
      <c r="R12" s="70"/>
      <c r="S12" s="70"/>
      <c r="T12" s="70"/>
      <c r="U12" s="70"/>
      <c r="V12" s="70"/>
      <c r="W12" s="70"/>
      <c r="X12" s="70"/>
      <c r="Y12" s="70"/>
      <c r="Z12" s="70"/>
      <c r="AA12" s="70"/>
    </row>
    <row r="13" spans="1:27" ht="12.75" customHeight="1">
      <c r="A13" s="70"/>
      <c r="B13" s="70"/>
      <c r="C13" s="72"/>
      <c r="D13" s="72"/>
      <c r="E13" s="72"/>
      <c r="F13" s="72"/>
      <c r="G13" s="80"/>
      <c r="H13" s="70"/>
      <c r="I13" s="70"/>
      <c r="J13" s="70"/>
      <c r="K13" s="70"/>
      <c r="L13" s="70"/>
      <c r="M13" s="70"/>
      <c r="N13" s="70"/>
      <c r="O13" s="70"/>
      <c r="P13" s="70"/>
      <c r="Q13" s="70"/>
      <c r="R13" s="70"/>
      <c r="S13" s="70"/>
      <c r="T13" s="70"/>
      <c r="U13" s="70"/>
      <c r="V13" s="70"/>
      <c r="W13" s="70"/>
      <c r="X13" s="70"/>
      <c r="Y13" s="70"/>
      <c r="Z13" s="70"/>
      <c r="AA13" s="70"/>
    </row>
    <row r="14" spans="1:27" ht="12.75" customHeight="1">
      <c r="A14" s="70"/>
      <c r="B14" s="70"/>
      <c r="C14" s="72"/>
      <c r="D14" s="72"/>
      <c r="E14" s="72"/>
      <c r="F14" s="72"/>
      <c r="G14" s="80"/>
      <c r="H14" s="70"/>
      <c r="I14" s="70"/>
      <c r="J14" s="70"/>
      <c r="K14" s="70"/>
      <c r="L14" s="70"/>
      <c r="M14" s="70"/>
      <c r="N14" s="70"/>
      <c r="O14" s="70"/>
      <c r="P14" s="70"/>
      <c r="Q14" s="70"/>
      <c r="R14" s="70"/>
      <c r="S14" s="70"/>
      <c r="T14" s="70"/>
      <c r="U14" s="70"/>
      <c r="V14" s="70"/>
      <c r="W14" s="70"/>
      <c r="X14" s="70"/>
      <c r="Y14" s="70"/>
      <c r="Z14" s="70"/>
      <c r="AA14" s="70"/>
    </row>
    <row r="15" spans="1:27" ht="12.75" customHeight="1">
      <c r="A15" s="70"/>
      <c r="B15" s="70"/>
      <c r="C15" s="72"/>
      <c r="D15" s="72"/>
      <c r="E15" s="72"/>
      <c r="F15" s="72"/>
      <c r="G15" s="80"/>
      <c r="H15" s="70"/>
      <c r="I15" s="70"/>
      <c r="J15" s="70"/>
      <c r="K15" s="70"/>
      <c r="L15" s="70"/>
      <c r="M15" s="70"/>
      <c r="N15" s="70"/>
      <c r="O15" s="70"/>
      <c r="P15" s="70"/>
      <c r="Q15" s="70"/>
      <c r="R15" s="70"/>
      <c r="S15" s="70"/>
      <c r="T15" s="70"/>
      <c r="U15" s="70"/>
      <c r="V15" s="70"/>
      <c r="W15" s="70"/>
      <c r="X15" s="70"/>
      <c r="Y15" s="70"/>
      <c r="Z15" s="70"/>
      <c r="AA15" s="70"/>
    </row>
    <row r="16" spans="1:27" ht="12.75" customHeight="1">
      <c r="A16" s="70"/>
      <c r="B16" s="70"/>
      <c r="C16" s="72"/>
      <c r="D16" s="72"/>
      <c r="E16" s="72"/>
      <c r="F16" s="72"/>
      <c r="G16" s="80"/>
      <c r="H16" s="70"/>
      <c r="I16" s="70"/>
      <c r="J16" s="70"/>
      <c r="K16" s="70"/>
      <c r="L16" s="70"/>
      <c r="M16" s="70"/>
      <c r="N16" s="70"/>
      <c r="O16" s="70"/>
      <c r="P16" s="70"/>
      <c r="Q16" s="70"/>
      <c r="R16" s="70"/>
      <c r="S16" s="70"/>
      <c r="T16" s="70"/>
      <c r="U16" s="70"/>
      <c r="V16" s="70"/>
      <c r="W16" s="70"/>
      <c r="X16" s="70"/>
      <c r="Y16" s="70"/>
      <c r="Z16" s="70"/>
      <c r="AA16" s="70"/>
    </row>
    <row r="17" spans="1:27" ht="12.75" customHeight="1">
      <c r="A17" s="70"/>
      <c r="B17" s="70"/>
      <c r="C17" s="72"/>
      <c r="D17" s="72"/>
      <c r="E17" s="72"/>
      <c r="F17" s="72"/>
      <c r="G17" s="80"/>
      <c r="H17" s="70"/>
      <c r="I17" s="70"/>
      <c r="J17" s="70"/>
      <c r="K17" s="70"/>
      <c r="L17" s="70"/>
      <c r="M17" s="70"/>
      <c r="N17" s="70"/>
      <c r="O17" s="70"/>
      <c r="P17" s="70"/>
      <c r="Q17" s="70"/>
      <c r="R17" s="70"/>
      <c r="S17" s="70"/>
      <c r="T17" s="70"/>
      <c r="U17" s="70"/>
      <c r="V17" s="70"/>
      <c r="W17" s="70"/>
      <c r="X17" s="70"/>
      <c r="Y17" s="70"/>
      <c r="Z17" s="70"/>
      <c r="AA17" s="70"/>
    </row>
    <row r="18" spans="1:27" ht="12.75" customHeight="1">
      <c r="A18" s="70"/>
      <c r="B18" s="70"/>
      <c r="C18" s="72"/>
      <c r="D18" s="72"/>
      <c r="E18" s="72"/>
      <c r="F18" s="72"/>
      <c r="G18" s="80"/>
      <c r="H18" s="70"/>
      <c r="I18" s="70"/>
      <c r="J18" s="70"/>
      <c r="K18" s="70"/>
      <c r="L18" s="70"/>
      <c r="M18" s="70"/>
      <c r="N18" s="70"/>
      <c r="O18" s="70"/>
      <c r="P18" s="70"/>
      <c r="Q18" s="70"/>
      <c r="R18" s="70"/>
      <c r="S18" s="70"/>
      <c r="T18" s="70"/>
      <c r="U18" s="70"/>
      <c r="V18" s="70"/>
      <c r="W18" s="70"/>
      <c r="X18" s="70"/>
      <c r="Y18" s="70"/>
      <c r="Z18" s="70"/>
      <c r="AA18" s="70"/>
    </row>
    <row r="19" spans="1:27" ht="12.75" customHeight="1">
      <c r="A19" s="70"/>
      <c r="B19" s="70"/>
      <c r="C19" s="72"/>
      <c r="D19" s="72"/>
      <c r="E19" s="72"/>
      <c r="F19" s="72"/>
      <c r="G19" s="80"/>
      <c r="H19" s="70"/>
      <c r="I19" s="70"/>
      <c r="J19" s="70"/>
      <c r="K19" s="70"/>
      <c r="L19" s="70"/>
      <c r="M19" s="70"/>
      <c r="N19" s="70"/>
      <c r="O19" s="70"/>
      <c r="P19" s="70"/>
      <c r="Q19" s="70"/>
      <c r="R19" s="70"/>
      <c r="S19" s="70"/>
      <c r="T19" s="70"/>
      <c r="U19" s="70"/>
      <c r="V19" s="70"/>
      <c r="W19" s="70"/>
      <c r="X19" s="70"/>
      <c r="Y19" s="70"/>
      <c r="Z19" s="70"/>
      <c r="AA19" s="70"/>
    </row>
    <row r="20" spans="1:27" ht="12.75" customHeight="1">
      <c r="A20" s="70"/>
      <c r="B20" s="70"/>
      <c r="C20" s="72"/>
      <c r="D20" s="72"/>
      <c r="E20" s="72"/>
      <c r="F20" s="72"/>
      <c r="G20" s="80"/>
      <c r="H20" s="70"/>
      <c r="I20" s="70"/>
      <c r="J20" s="70"/>
      <c r="K20" s="70"/>
      <c r="L20" s="70"/>
      <c r="M20" s="70"/>
      <c r="N20" s="70"/>
      <c r="O20" s="70"/>
      <c r="P20" s="70"/>
      <c r="Q20" s="70"/>
      <c r="R20" s="70"/>
      <c r="S20" s="70"/>
      <c r="T20" s="70"/>
      <c r="U20" s="70"/>
      <c r="V20" s="70"/>
      <c r="W20" s="70"/>
      <c r="X20" s="70"/>
      <c r="Y20" s="70"/>
      <c r="Z20" s="70"/>
      <c r="AA20" s="70"/>
    </row>
    <row r="21" spans="1:27" ht="12.75" customHeight="1">
      <c r="A21" s="70"/>
      <c r="B21" s="70"/>
      <c r="C21" s="72"/>
      <c r="D21" s="72"/>
      <c r="E21" s="72"/>
      <c r="F21" s="72"/>
      <c r="G21" s="80"/>
      <c r="H21" s="70"/>
      <c r="I21" s="70"/>
      <c r="J21" s="70"/>
      <c r="K21" s="70"/>
      <c r="L21" s="70"/>
      <c r="M21" s="70"/>
      <c r="N21" s="70"/>
      <c r="O21" s="70"/>
      <c r="P21" s="70"/>
      <c r="Q21" s="70"/>
      <c r="R21" s="70"/>
      <c r="S21" s="70"/>
      <c r="T21" s="70"/>
      <c r="U21" s="70"/>
      <c r="V21" s="70"/>
      <c r="W21" s="70"/>
      <c r="X21" s="70"/>
      <c r="Y21" s="70"/>
      <c r="Z21" s="70"/>
      <c r="AA21" s="70"/>
    </row>
    <row r="22" spans="1:27" ht="12.75" customHeight="1">
      <c r="A22" s="70"/>
      <c r="B22" s="70"/>
      <c r="C22" s="72"/>
      <c r="D22" s="72"/>
      <c r="E22" s="72"/>
      <c r="F22" s="72"/>
      <c r="G22" s="80"/>
      <c r="H22" s="70"/>
      <c r="I22" s="70"/>
      <c r="J22" s="70"/>
      <c r="K22" s="70"/>
      <c r="L22" s="70"/>
      <c r="M22" s="70"/>
      <c r="N22" s="70"/>
      <c r="O22" s="70"/>
      <c r="P22" s="70"/>
      <c r="Q22" s="70"/>
      <c r="R22" s="70"/>
      <c r="S22" s="70"/>
      <c r="T22" s="70"/>
      <c r="U22" s="70"/>
      <c r="V22" s="70"/>
      <c r="W22" s="70"/>
      <c r="X22" s="70"/>
      <c r="Y22" s="70"/>
      <c r="Z22" s="70"/>
      <c r="AA22" s="70"/>
    </row>
    <row r="23" spans="1:27" ht="12.75" customHeight="1">
      <c r="A23" s="70"/>
      <c r="B23" s="70"/>
      <c r="C23" s="72"/>
      <c r="D23" s="72"/>
      <c r="E23" s="72"/>
      <c r="F23" s="72"/>
      <c r="G23" s="80"/>
      <c r="H23" s="70"/>
      <c r="I23" s="70"/>
      <c r="J23" s="70"/>
      <c r="K23" s="70"/>
      <c r="L23" s="70"/>
      <c r="M23" s="70"/>
      <c r="N23" s="70"/>
      <c r="O23" s="70"/>
      <c r="P23" s="70"/>
      <c r="Q23" s="70"/>
      <c r="R23" s="70"/>
      <c r="S23" s="70"/>
      <c r="T23" s="70"/>
      <c r="U23" s="70"/>
      <c r="V23" s="70"/>
      <c r="W23" s="70"/>
      <c r="X23" s="70"/>
      <c r="Y23" s="70"/>
      <c r="Z23" s="70"/>
      <c r="AA23" s="70"/>
    </row>
    <row r="24" spans="1:27" ht="12.75" customHeight="1">
      <c r="A24" s="70"/>
      <c r="B24" s="70"/>
      <c r="C24" s="72"/>
      <c r="D24" s="72"/>
      <c r="E24" s="72"/>
      <c r="F24" s="72"/>
      <c r="G24" s="80"/>
      <c r="H24" s="70"/>
      <c r="I24" s="70"/>
      <c r="J24" s="70"/>
      <c r="K24" s="70"/>
      <c r="L24" s="70"/>
      <c r="M24" s="70"/>
      <c r="N24" s="70"/>
      <c r="O24" s="70"/>
      <c r="P24" s="70"/>
      <c r="Q24" s="70"/>
      <c r="R24" s="70"/>
      <c r="S24" s="70"/>
      <c r="T24" s="70"/>
      <c r="U24" s="70"/>
      <c r="V24" s="70"/>
      <c r="W24" s="70"/>
      <c r="X24" s="70"/>
      <c r="Y24" s="70"/>
      <c r="Z24" s="70"/>
      <c r="AA24" s="70"/>
    </row>
    <row r="25" spans="1:27" ht="12.75" customHeight="1">
      <c r="A25" s="70"/>
      <c r="B25" s="70"/>
      <c r="C25" s="72"/>
      <c r="D25" s="72"/>
      <c r="E25" s="72"/>
      <c r="F25" s="72"/>
      <c r="G25" s="80"/>
      <c r="H25" s="70"/>
      <c r="I25" s="70"/>
      <c r="J25" s="70"/>
      <c r="K25" s="70"/>
      <c r="L25" s="70"/>
      <c r="M25" s="70"/>
      <c r="N25" s="70"/>
      <c r="O25" s="70"/>
      <c r="P25" s="70"/>
      <c r="Q25" s="70"/>
      <c r="R25" s="70"/>
      <c r="S25" s="70"/>
      <c r="T25" s="70"/>
      <c r="U25" s="70"/>
      <c r="V25" s="70"/>
      <c r="W25" s="70"/>
      <c r="X25" s="70"/>
      <c r="Y25" s="70"/>
      <c r="Z25" s="70"/>
      <c r="AA25" s="70"/>
    </row>
    <row r="26" spans="1:27" ht="12.75" customHeight="1">
      <c r="A26" s="70"/>
      <c r="B26" s="70"/>
      <c r="C26" s="72"/>
      <c r="D26" s="72"/>
      <c r="E26" s="72"/>
      <c r="F26" s="72"/>
      <c r="G26" s="80"/>
      <c r="H26" s="70"/>
      <c r="I26" s="70"/>
      <c r="J26" s="70"/>
      <c r="K26" s="70"/>
      <c r="L26" s="70"/>
      <c r="M26" s="70"/>
      <c r="N26" s="70"/>
      <c r="O26" s="70"/>
      <c r="P26" s="70"/>
      <c r="Q26" s="70"/>
      <c r="R26" s="70"/>
      <c r="S26" s="70"/>
      <c r="T26" s="70"/>
      <c r="U26" s="70"/>
      <c r="V26" s="70"/>
      <c r="W26" s="70"/>
      <c r="X26" s="70"/>
      <c r="Y26" s="70"/>
      <c r="Z26" s="70"/>
      <c r="AA26" s="70"/>
    </row>
    <row r="27" spans="1:27" ht="12.75" customHeight="1">
      <c r="A27" s="70"/>
      <c r="B27" s="70"/>
      <c r="C27" s="72"/>
      <c r="D27" s="72"/>
      <c r="E27" s="72"/>
      <c r="F27" s="72"/>
      <c r="G27" s="80"/>
      <c r="H27" s="70"/>
      <c r="I27" s="70"/>
      <c r="J27" s="70"/>
      <c r="K27" s="70"/>
      <c r="L27" s="70"/>
      <c r="M27" s="70"/>
      <c r="N27" s="70"/>
      <c r="O27" s="70"/>
      <c r="P27" s="70"/>
      <c r="Q27" s="70"/>
      <c r="R27" s="70"/>
      <c r="S27" s="70"/>
      <c r="T27" s="70"/>
      <c r="U27" s="70"/>
      <c r="V27" s="70"/>
      <c r="W27" s="70"/>
      <c r="X27" s="70"/>
      <c r="Y27" s="70"/>
      <c r="Z27" s="70"/>
      <c r="AA27" s="70"/>
    </row>
    <row r="28" spans="1:27" ht="12.75" customHeight="1">
      <c r="A28" s="70"/>
      <c r="B28" s="70"/>
      <c r="C28" s="72"/>
      <c r="D28" s="72"/>
      <c r="E28" s="72"/>
      <c r="F28" s="72"/>
      <c r="G28" s="80"/>
      <c r="H28" s="70"/>
      <c r="I28" s="70"/>
      <c r="J28" s="70"/>
      <c r="K28" s="70"/>
      <c r="L28" s="70"/>
      <c r="M28" s="70"/>
      <c r="N28" s="70"/>
      <c r="O28" s="70"/>
      <c r="P28" s="70"/>
      <c r="Q28" s="70"/>
      <c r="R28" s="70"/>
      <c r="S28" s="70"/>
      <c r="T28" s="70"/>
      <c r="U28" s="70"/>
      <c r="V28" s="70"/>
      <c r="W28" s="70"/>
      <c r="X28" s="70"/>
      <c r="Y28" s="70"/>
      <c r="Z28" s="70"/>
      <c r="AA28" s="70"/>
    </row>
    <row r="29" spans="1:27" ht="12.75" customHeight="1">
      <c r="A29" s="70"/>
      <c r="B29" s="70"/>
      <c r="C29" s="72"/>
      <c r="D29" s="72"/>
      <c r="E29" s="72"/>
      <c r="F29" s="72"/>
      <c r="G29" s="80"/>
      <c r="H29" s="70"/>
      <c r="I29" s="70"/>
      <c r="J29" s="70"/>
      <c r="K29" s="70"/>
      <c r="L29" s="70"/>
      <c r="M29" s="70"/>
      <c r="N29" s="70"/>
      <c r="O29" s="70"/>
      <c r="P29" s="70"/>
      <c r="Q29" s="70"/>
      <c r="R29" s="70"/>
      <c r="S29" s="70"/>
      <c r="T29" s="70"/>
      <c r="U29" s="70"/>
      <c r="V29" s="70"/>
      <c r="W29" s="70"/>
      <c r="X29" s="70"/>
      <c r="Y29" s="70"/>
      <c r="Z29" s="70"/>
      <c r="AA29" s="70"/>
    </row>
    <row r="30" spans="1:27" ht="12.75" customHeight="1">
      <c r="A30" s="70"/>
      <c r="B30" s="70"/>
      <c r="C30" s="72"/>
      <c r="D30" s="72"/>
      <c r="E30" s="72"/>
      <c r="F30" s="72"/>
      <c r="G30" s="80"/>
      <c r="H30" s="70"/>
      <c r="I30" s="70"/>
      <c r="J30" s="70"/>
      <c r="K30" s="70"/>
      <c r="L30" s="70"/>
      <c r="M30" s="70"/>
      <c r="N30" s="70"/>
      <c r="O30" s="70"/>
      <c r="P30" s="70"/>
      <c r="Q30" s="70"/>
      <c r="R30" s="70"/>
      <c r="S30" s="70"/>
      <c r="T30" s="70"/>
      <c r="U30" s="70"/>
      <c r="V30" s="70"/>
      <c r="W30" s="70"/>
      <c r="X30" s="70"/>
      <c r="Y30" s="70"/>
      <c r="Z30" s="70"/>
      <c r="AA30" s="70"/>
    </row>
    <row r="31" spans="1:27" ht="12.75" customHeight="1">
      <c r="A31" s="70"/>
      <c r="B31" s="70"/>
      <c r="C31" s="72"/>
      <c r="D31" s="72"/>
      <c r="E31" s="72"/>
      <c r="F31" s="72"/>
      <c r="G31" s="80"/>
      <c r="H31" s="70"/>
      <c r="I31" s="70"/>
      <c r="J31" s="70"/>
      <c r="K31" s="70"/>
      <c r="L31" s="70"/>
      <c r="M31" s="70"/>
      <c r="N31" s="70"/>
      <c r="O31" s="70"/>
      <c r="P31" s="70"/>
      <c r="Q31" s="70"/>
      <c r="R31" s="70"/>
      <c r="S31" s="70"/>
      <c r="T31" s="70"/>
      <c r="U31" s="70"/>
      <c r="V31" s="70"/>
      <c r="W31" s="70"/>
      <c r="X31" s="70"/>
      <c r="Y31" s="70"/>
      <c r="Z31" s="70"/>
      <c r="AA31" s="70"/>
    </row>
    <row r="32" spans="1:27" ht="12.75" customHeight="1">
      <c r="A32" s="70"/>
      <c r="B32" s="70"/>
      <c r="C32" s="72"/>
      <c r="D32" s="72"/>
      <c r="E32" s="72"/>
      <c r="F32" s="72"/>
      <c r="G32" s="80"/>
      <c r="H32" s="70"/>
      <c r="I32" s="70"/>
      <c r="J32" s="70"/>
      <c r="K32" s="70"/>
      <c r="L32" s="70"/>
      <c r="M32" s="70"/>
      <c r="N32" s="70"/>
      <c r="O32" s="70"/>
      <c r="P32" s="70"/>
      <c r="Q32" s="70"/>
      <c r="R32" s="70"/>
      <c r="S32" s="70"/>
      <c r="T32" s="70"/>
      <c r="U32" s="70"/>
      <c r="V32" s="70"/>
      <c r="W32" s="70"/>
      <c r="X32" s="70"/>
      <c r="Y32" s="70"/>
      <c r="Z32" s="70"/>
      <c r="AA32" s="70"/>
    </row>
    <row r="33" spans="1:27" ht="12.75" customHeight="1">
      <c r="A33" s="70"/>
      <c r="B33" s="70"/>
      <c r="C33" s="72"/>
      <c r="D33" s="72"/>
      <c r="E33" s="72"/>
      <c r="F33" s="72"/>
      <c r="G33" s="80"/>
      <c r="H33" s="70"/>
      <c r="I33" s="70"/>
      <c r="J33" s="70"/>
      <c r="K33" s="70"/>
      <c r="L33" s="70"/>
      <c r="M33" s="70"/>
      <c r="N33" s="70"/>
      <c r="O33" s="70"/>
      <c r="P33" s="70"/>
      <c r="Q33" s="70"/>
      <c r="R33" s="70"/>
      <c r="S33" s="70"/>
      <c r="T33" s="70"/>
      <c r="U33" s="70"/>
      <c r="V33" s="70"/>
      <c r="W33" s="70"/>
      <c r="X33" s="70"/>
      <c r="Y33" s="70"/>
      <c r="Z33" s="70"/>
      <c r="AA33" s="70"/>
    </row>
    <row r="34" spans="1:27" ht="12.75" customHeight="1">
      <c r="A34" s="70"/>
      <c r="B34" s="70"/>
      <c r="C34" s="72"/>
      <c r="D34" s="72"/>
      <c r="E34" s="72"/>
      <c r="F34" s="72"/>
      <c r="G34" s="80"/>
      <c r="H34" s="70"/>
      <c r="I34" s="70"/>
      <c r="J34" s="70"/>
      <c r="K34" s="70"/>
      <c r="L34" s="70"/>
      <c r="M34" s="70"/>
      <c r="N34" s="70"/>
      <c r="O34" s="70"/>
      <c r="P34" s="70"/>
      <c r="Q34" s="70"/>
      <c r="R34" s="70"/>
      <c r="S34" s="70"/>
      <c r="T34" s="70"/>
      <c r="U34" s="70"/>
      <c r="V34" s="70"/>
      <c r="W34" s="70"/>
      <c r="X34" s="70"/>
      <c r="Y34" s="70"/>
      <c r="Z34" s="70"/>
      <c r="AA34" s="70"/>
    </row>
    <row r="35" spans="1:27" ht="12.75" customHeight="1">
      <c r="A35" s="70"/>
      <c r="B35" s="70"/>
      <c r="C35" s="72"/>
      <c r="D35" s="72"/>
      <c r="E35" s="72"/>
      <c r="F35" s="72"/>
      <c r="G35" s="80"/>
      <c r="H35" s="70"/>
      <c r="I35" s="70"/>
      <c r="J35" s="70"/>
      <c r="K35" s="70"/>
      <c r="L35" s="70"/>
      <c r="M35" s="70"/>
      <c r="N35" s="70"/>
      <c r="O35" s="70"/>
      <c r="P35" s="70"/>
      <c r="Q35" s="70"/>
      <c r="R35" s="70"/>
      <c r="S35" s="70"/>
      <c r="T35" s="70"/>
      <c r="U35" s="70"/>
      <c r="V35" s="70"/>
      <c r="W35" s="70"/>
      <c r="X35" s="70"/>
      <c r="Y35" s="70"/>
      <c r="Z35" s="70"/>
      <c r="AA35" s="70"/>
    </row>
    <row r="36" spans="1:27" ht="12.75" customHeight="1">
      <c r="A36" s="70"/>
      <c r="B36" s="70"/>
      <c r="C36" s="72"/>
      <c r="D36" s="72"/>
      <c r="E36" s="72"/>
      <c r="F36" s="72"/>
      <c r="G36" s="80"/>
      <c r="H36" s="70"/>
      <c r="I36" s="70"/>
      <c r="J36" s="70"/>
      <c r="K36" s="70"/>
      <c r="L36" s="70"/>
      <c r="M36" s="70"/>
      <c r="N36" s="70"/>
      <c r="O36" s="70"/>
      <c r="P36" s="70"/>
      <c r="Q36" s="70"/>
      <c r="R36" s="70"/>
      <c r="S36" s="70"/>
      <c r="T36" s="70"/>
      <c r="U36" s="70"/>
      <c r="V36" s="70"/>
      <c r="W36" s="70"/>
      <c r="X36" s="70"/>
      <c r="Y36" s="70"/>
      <c r="Z36" s="70"/>
      <c r="AA36" s="70"/>
    </row>
    <row r="37" spans="1:27" ht="12.75" customHeight="1">
      <c r="A37" s="70"/>
      <c r="B37" s="70"/>
      <c r="C37" s="72"/>
      <c r="D37" s="72"/>
      <c r="E37" s="72"/>
      <c r="F37" s="72"/>
      <c r="G37" s="80"/>
      <c r="H37" s="70"/>
      <c r="I37" s="70"/>
      <c r="J37" s="70"/>
      <c r="K37" s="70"/>
      <c r="L37" s="70"/>
      <c r="M37" s="70"/>
      <c r="N37" s="70"/>
      <c r="O37" s="70"/>
      <c r="P37" s="70"/>
      <c r="Q37" s="70"/>
      <c r="R37" s="70"/>
      <c r="S37" s="70"/>
      <c r="T37" s="70"/>
      <c r="U37" s="70"/>
      <c r="V37" s="70"/>
      <c r="W37" s="70"/>
      <c r="X37" s="70"/>
      <c r="Y37" s="70"/>
      <c r="Z37" s="70"/>
      <c r="AA37" s="70"/>
    </row>
    <row r="38" spans="1:27" ht="12.75" customHeight="1">
      <c r="A38" s="70"/>
      <c r="B38" s="70"/>
      <c r="C38" s="72"/>
      <c r="D38" s="72"/>
      <c r="E38" s="72"/>
      <c r="F38" s="72"/>
      <c r="G38" s="80"/>
      <c r="H38" s="70"/>
      <c r="I38" s="70"/>
      <c r="J38" s="70"/>
      <c r="K38" s="70"/>
      <c r="L38" s="70"/>
      <c r="M38" s="70"/>
      <c r="N38" s="70"/>
      <c r="O38" s="70"/>
      <c r="P38" s="70"/>
      <c r="Q38" s="70"/>
      <c r="R38" s="70"/>
      <c r="S38" s="70"/>
      <c r="T38" s="70"/>
      <c r="U38" s="70"/>
      <c r="V38" s="70"/>
      <c r="W38" s="70"/>
      <c r="X38" s="70"/>
      <c r="Y38" s="70"/>
      <c r="Z38" s="70"/>
      <c r="AA38" s="70"/>
    </row>
    <row r="39" spans="1:27" ht="12.75" customHeight="1">
      <c r="A39" s="70"/>
      <c r="B39" s="70"/>
      <c r="C39" s="72"/>
      <c r="D39" s="72"/>
      <c r="E39" s="72"/>
      <c r="F39" s="72"/>
      <c r="G39" s="80"/>
      <c r="H39" s="70"/>
      <c r="I39" s="70"/>
      <c r="J39" s="70"/>
      <c r="K39" s="70"/>
      <c r="L39" s="70"/>
      <c r="M39" s="70"/>
      <c r="N39" s="70"/>
      <c r="O39" s="70"/>
      <c r="P39" s="70"/>
      <c r="Q39" s="70"/>
      <c r="R39" s="70"/>
      <c r="S39" s="70"/>
      <c r="T39" s="70"/>
      <c r="U39" s="70"/>
      <c r="V39" s="70"/>
      <c r="W39" s="70"/>
      <c r="X39" s="70"/>
      <c r="Y39" s="70"/>
      <c r="Z39" s="70"/>
      <c r="AA39" s="70"/>
    </row>
    <row r="40" spans="1:27" ht="12.75" customHeight="1">
      <c r="A40" s="70"/>
      <c r="B40" s="70"/>
      <c r="C40" s="72"/>
      <c r="D40" s="72"/>
      <c r="E40" s="72"/>
      <c r="F40" s="72"/>
      <c r="G40" s="80"/>
      <c r="H40" s="70"/>
      <c r="I40" s="70"/>
      <c r="J40" s="70"/>
      <c r="K40" s="70"/>
      <c r="L40" s="70"/>
      <c r="M40" s="70"/>
      <c r="N40" s="70"/>
      <c r="O40" s="70"/>
      <c r="P40" s="70"/>
      <c r="Q40" s="70"/>
      <c r="R40" s="70"/>
      <c r="S40" s="70"/>
      <c r="T40" s="70"/>
      <c r="U40" s="70"/>
      <c r="V40" s="70"/>
      <c r="W40" s="70"/>
      <c r="X40" s="70"/>
      <c r="Y40" s="70"/>
      <c r="Z40" s="70"/>
      <c r="AA40" s="70"/>
    </row>
    <row r="41" spans="1:27" ht="12.75" customHeight="1">
      <c r="A41" s="70"/>
      <c r="B41" s="70"/>
      <c r="C41" s="72"/>
      <c r="D41" s="72"/>
      <c r="E41" s="72"/>
      <c r="F41" s="72"/>
      <c r="G41" s="80"/>
      <c r="H41" s="70"/>
      <c r="I41" s="70"/>
      <c r="J41" s="70"/>
      <c r="K41" s="70"/>
      <c r="L41" s="70"/>
      <c r="M41" s="70"/>
      <c r="N41" s="70"/>
      <c r="O41" s="70"/>
      <c r="P41" s="70"/>
      <c r="Q41" s="70"/>
      <c r="R41" s="70"/>
      <c r="S41" s="70"/>
      <c r="T41" s="70"/>
      <c r="U41" s="70"/>
      <c r="V41" s="70"/>
      <c r="W41" s="70"/>
      <c r="X41" s="70"/>
      <c r="Y41" s="70"/>
      <c r="Z41" s="70"/>
      <c r="AA41" s="70"/>
    </row>
    <row r="42" spans="1:27" ht="12.75" customHeight="1">
      <c r="A42" s="70"/>
      <c r="B42" s="70"/>
      <c r="C42" s="72"/>
      <c r="D42" s="72"/>
      <c r="E42" s="72"/>
      <c r="F42" s="72"/>
      <c r="G42" s="80"/>
      <c r="H42" s="70"/>
      <c r="I42" s="70"/>
      <c r="J42" s="70"/>
      <c r="K42" s="70"/>
      <c r="L42" s="70"/>
      <c r="M42" s="70"/>
      <c r="N42" s="70"/>
      <c r="O42" s="70"/>
      <c r="P42" s="70"/>
      <c r="Q42" s="70"/>
      <c r="R42" s="70"/>
      <c r="S42" s="70"/>
      <c r="T42" s="70"/>
      <c r="U42" s="70"/>
      <c r="V42" s="70"/>
      <c r="W42" s="70"/>
      <c r="X42" s="70"/>
      <c r="Y42" s="70"/>
      <c r="Z42" s="70"/>
      <c r="AA42" s="70"/>
    </row>
    <row r="43" spans="1:27" ht="12.75" customHeight="1">
      <c r="A43" s="70"/>
      <c r="B43" s="70"/>
      <c r="C43" s="72"/>
      <c r="D43" s="72"/>
      <c r="E43" s="72"/>
      <c r="F43" s="72"/>
      <c r="G43" s="80"/>
      <c r="H43" s="70"/>
      <c r="I43" s="70"/>
      <c r="J43" s="70"/>
      <c r="K43" s="70"/>
      <c r="L43" s="70"/>
      <c r="M43" s="70"/>
      <c r="N43" s="70"/>
      <c r="O43" s="70"/>
      <c r="P43" s="70"/>
      <c r="Q43" s="70"/>
      <c r="R43" s="70"/>
      <c r="S43" s="70"/>
      <c r="T43" s="70"/>
      <c r="U43" s="70"/>
      <c r="V43" s="70"/>
      <c r="W43" s="70"/>
      <c r="X43" s="70"/>
      <c r="Y43" s="70"/>
      <c r="Z43" s="70"/>
      <c r="AA43" s="70"/>
    </row>
    <row r="44" spans="1:27" ht="12.75" customHeight="1">
      <c r="A44" s="70"/>
      <c r="B44" s="70"/>
      <c r="C44" s="72"/>
      <c r="D44" s="72"/>
      <c r="E44" s="72"/>
      <c r="F44" s="72"/>
      <c r="G44" s="80"/>
      <c r="H44" s="70"/>
      <c r="I44" s="70"/>
      <c r="J44" s="70"/>
      <c r="K44" s="70"/>
      <c r="L44" s="70"/>
      <c r="M44" s="70"/>
      <c r="N44" s="70"/>
      <c r="O44" s="70"/>
      <c r="P44" s="70"/>
      <c r="Q44" s="70"/>
      <c r="R44" s="70"/>
      <c r="S44" s="70"/>
      <c r="T44" s="70"/>
      <c r="U44" s="70"/>
      <c r="V44" s="70"/>
      <c r="W44" s="70"/>
      <c r="X44" s="70"/>
      <c r="Y44" s="70"/>
      <c r="Z44" s="70"/>
      <c r="AA44" s="70"/>
    </row>
    <row r="45" spans="1:27" ht="12.75" customHeight="1">
      <c r="A45" s="70"/>
      <c r="B45" s="70"/>
      <c r="C45" s="72"/>
      <c r="D45" s="72"/>
      <c r="E45" s="72"/>
      <c r="F45" s="72"/>
      <c r="G45" s="80"/>
      <c r="H45" s="70"/>
      <c r="I45" s="70"/>
      <c r="J45" s="70"/>
      <c r="K45" s="70"/>
      <c r="L45" s="70"/>
      <c r="M45" s="70"/>
      <c r="N45" s="70"/>
      <c r="O45" s="70"/>
      <c r="P45" s="70"/>
      <c r="Q45" s="70"/>
      <c r="R45" s="70"/>
      <c r="S45" s="70"/>
      <c r="T45" s="70"/>
      <c r="U45" s="70"/>
      <c r="V45" s="70"/>
      <c r="W45" s="70"/>
      <c r="X45" s="70"/>
      <c r="Y45" s="70"/>
      <c r="Z45" s="70"/>
      <c r="AA45" s="70"/>
    </row>
    <row r="46" spans="1:27" ht="12.75" customHeight="1">
      <c r="A46" s="70"/>
      <c r="B46" s="70"/>
      <c r="C46" s="72"/>
      <c r="D46" s="72"/>
      <c r="E46" s="72"/>
      <c r="F46" s="72"/>
      <c r="G46" s="80"/>
      <c r="H46" s="70"/>
      <c r="I46" s="70"/>
      <c r="J46" s="70"/>
      <c r="K46" s="70"/>
      <c r="L46" s="70"/>
      <c r="M46" s="70"/>
      <c r="N46" s="70"/>
      <c r="O46" s="70"/>
      <c r="P46" s="70"/>
      <c r="Q46" s="70"/>
      <c r="R46" s="70"/>
      <c r="S46" s="70"/>
      <c r="T46" s="70"/>
      <c r="U46" s="70"/>
      <c r="V46" s="70"/>
      <c r="W46" s="70"/>
      <c r="X46" s="70"/>
      <c r="Y46" s="70"/>
      <c r="Z46" s="70"/>
      <c r="AA46" s="70"/>
    </row>
    <row r="47" spans="1:27" ht="12.75" customHeight="1">
      <c r="A47" s="70"/>
      <c r="B47" s="70"/>
      <c r="C47" s="72"/>
      <c r="D47" s="72"/>
      <c r="E47" s="72"/>
      <c r="F47" s="72"/>
      <c r="G47" s="80"/>
      <c r="H47" s="70"/>
      <c r="I47" s="70"/>
      <c r="J47" s="70"/>
      <c r="K47" s="70"/>
      <c r="L47" s="70"/>
      <c r="M47" s="70"/>
      <c r="N47" s="70"/>
      <c r="O47" s="70"/>
      <c r="P47" s="70"/>
      <c r="Q47" s="70"/>
      <c r="R47" s="70"/>
      <c r="S47" s="70"/>
      <c r="T47" s="70"/>
      <c r="U47" s="70"/>
      <c r="V47" s="70"/>
      <c r="W47" s="70"/>
      <c r="X47" s="70"/>
      <c r="Y47" s="70"/>
      <c r="Z47" s="70"/>
      <c r="AA47" s="70"/>
    </row>
    <row r="48" spans="1:27" ht="12.75" customHeight="1">
      <c r="A48" s="70"/>
      <c r="B48" s="70"/>
      <c r="C48" s="72"/>
      <c r="D48" s="72"/>
      <c r="E48" s="72"/>
      <c r="F48" s="72"/>
      <c r="G48" s="80"/>
      <c r="H48" s="70"/>
      <c r="I48" s="70"/>
      <c r="J48" s="70"/>
      <c r="K48" s="70"/>
      <c r="L48" s="70"/>
      <c r="M48" s="70"/>
      <c r="N48" s="70"/>
      <c r="O48" s="70"/>
      <c r="P48" s="70"/>
      <c r="Q48" s="70"/>
      <c r="R48" s="70"/>
      <c r="S48" s="70"/>
      <c r="T48" s="70"/>
      <c r="U48" s="70"/>
      <c r="V48" s="70"/>
      <c r="W48" s="70"/>
      <c r="X48" s="70"/>
      <c r="Y48" s="70"/>
      <c r="Z48" s="70"/>
      <c r="AA48" s="70"/>
    </row>
    <row r="49" spans="1:27" ht="12.75" customHeight="1">
      <c r="A49" s="70"/>
      <c r="B49" s="70"/>
      <c r="C49" s="72"/>
      <c r="D49" s="72"/>
      <c r="E49" s="72"/>
      <c r="F49" s="72"/>
      <c r="G49" s="80"/>
      <c r="H49" s="70"/>
      <c r="I49" s="70"/>
      <c r="J49" s="70"/>
      <c r="K49" s="70"/>
      <c r="L49" s="70"/>
      <c r="M49" s="70"/>
      <c r="N49" s="70"/>
      <c r="O49" s="70"/>
      <c r="P49" s="70"/>
      <c r="Q49" s="70"/>
      <c r="R49" s="70"/>
      <c r="S49" s="70"/>
      <c r="T49" s="70"/>
      <c r="U49" s="70"/>
      <c r="V49" s="70"/>
      <c r="W49" s="70"/>
      <c r="X49" s="70"/>
      <c r="Y49" s="70"/>
      <c r="Z49" s="70"/>
      <c r="AA49" s="70"/>
    </row>
    <row r="50" spans="1:27" ht="12.75" customHeight="1">
      <c r="A50" s="70"/>
      <c r="B50" s="70"/>
      <c r="C50" s="72"/>
      <c r="D50" s="72"/>
      <c r="E50" s="72"/>
      <c r="F50" s="72"/>
      <c r="G50" s="80"/>
      <c r="H50" s="70"/>
      <c r="I50" s="70"/>
      <c r="J50" s="70"/>
      <c r="K50" s="70"/>
      <c r="L50" s="70"/>
      <c r="M50" s="70"/>
      <c r="N50" s="70"/>
      <c r="O50" s="70"/>
      <c r="P50" s="70"/>
      <c r="Q50" s="70"/>
      <c r="R50" s="70"/>
      <c r="S50" s="70"/>
      <c r="T50" s="70"/>
      <c r="U50" s="70"/>
      <c r="V50" s="70"/>
      <c r="W50" s="70"/>
      <c r="X50" s="70"/>
      <c r="Y50" s="70"/>
      <c r="Z50" s="70"/>
      <c r="AA50" s="70"/>
    </row>
    <row r="51" spans="1:27" ht="12.75" customHeight="1">
      <c r="A51" s="70"/>
      <c r="B51" s="70"/>
      <c r="C51" s="72"/>
      <c r="D51" s="72"/>
      <c r="E51" s="72"/>
      <c r="F51" s="72"/>
      <c r="G51" s="80"/>
      <c r="H51" s="70"/>
      <c r="I51" s="70"/>
      <c r="J51" s="70"/>
      <c r="K51" s="70"/>
      <c r="L51" s="70"/>
      <c r="M51" s="70"/>
      <c r="N51" s="70"/>
      <c r="O51" s="70"/>
      <c r="P51" s="70"/>
      <c r="Q51" s="70"/>
      <c r="R51" s="70"/>
      <c r="S51" s="70"/>
      <c r="T51" s="70"/>
      <c r="U51" s="70"/>
      <c r="V51" s="70"/>
      <c r="W51" s="70"/>
      <c r="X51" s="70"/>
      <c r="Y51" s="70"/>
      <c r="Z51" s="70"/>
      <c r="AA51" s="70"/>
    </row>
    <row r="52" spans="1:27" ht="12.75" customHeight="1">
      <c r="A52" s="70"/>
      <c r="B52" s="70"/>
      <c r="C52" s="72"/>
      <c r="D52" s="72"/>
      <c r="E52" s="72"/>
      <c r="F52" s="72"/>
      <c r="G52" s="80"/>
      <c r="H52" s="70"/>
      <c r="I52" s="70"/>
      <c r="J52" s="70"/>
      <c r="K52" s="70"/>
      <c r="L52" s="70"/>
      <c r="M52" s="70"/>
      <c r="N52" s="70"/>
      <c r="O52" s="70"/>
      <c r="P52" s="70"/>
      <c r="Q52" s="70"/>
      <c r="R52" s="70"/>
      <c r="S52" s="70"/>
      <c r="T52" s="70"/>
      <c r="U52" s="70"/>
      <c r="V52" s="70"/>
      <c r="W52" s="70"/>
      <c r="X52" s="70"/>
      <c r="Y52" s="70"/>
      <c r="Z52" s="70"/>
      <c r="AA52" s="70"/>
    </row>
    <row r="53" spans="1:27" ht="12.75" customHeight="1">
      <c r="A53" s="70"/>
      <c r="B53" s="70"/>
      <c r="C53" s="72"/>
      <c r="D53" s="72"/>
      <c r="E53" s="72"/>
      <c r="F53" s="72"/>
      <c r="G53" s="80"/>
      <c r="H53" s="70"/>
      <c r="I53" s="70"/>
      <c r="J53" s="70"/>
      <c r="K53" s="70"/>
      <c r="L53" s="70"/>
      <c r="M53" s="70"/>
      <c r="N53" s="70"/>
      <c r="O53" s="70"/>
      <c r="P53" s="70"/>
      <c r="Q53" s="70"/>
      <c r="R53" s="70"/>
      <c r="S53" s="70"/>
      <c r="T53" s="70"/>
      <c r="U53" s="70"/>
      <c r="V53" s="70"/>
      <c r="W53" s="70"/>
      <c r="X53" s="70"/>
      <c r="Y53" s="70"/>
      <c r="Z53" s="70"/>
      <c r="AA53" s="70"/>
    </row>
    <row r="54" spans="1:27" ht="12.75" customHeight="1">
      <c r="A54" s="70"/>
      <c r="B54" s="70"/>
      <c r="C54" s="72"/>
      <c r="D54" s="72"/>
      <c r="E54" s="72"/>
      <c r="F54" s="72"/>
      <c r="G54" s="80"/>
      <c r="H54" s="70"/>
      <c r="I54" s="70"/>
      <c r="J54" s="70"/>
      <c r="K54" s="70"/>
      <c r="L54" s="70"/>
      <c r="M54" s="70"/>
      <c r="N54" s="70"/>
      <c r="O54" s="70"/>
      <c r="P54" s="70"/>
      <c r="Q54" s="70"/>
      <c r="R54" s="70"/>
      <c r="S54" s="70"/>
      <c r="T54" s="70"/>
      <c r="U54" s="70"/>
      <c r="V54" s="70"/>
      <c r="W54" s="70"/>
      <c r="X54" s="70"/>
      <c r="Y54" s="70"/>
      <c r="Z54" s="70"/>
      <c r="AA54" s="70"/>
    </row>
    <row r="55" spans="1:27" ht="12.75" customHeight="1">
      <c r="A55" s="70"/>
      <c r="B55" s="70"/>
      <c r="C55" s="72"/>
      <c r="D55" s="72"/>
      <c r="E55" s="72"/>
      <c r="F55" s="72"/>
      <c r="G55" s="80"/>
      <c r="H55" s="70"/>
      <c r="I55" s="70"/>
      <c r="J55" s="70"/>
      <c r="K55" s="70"/>
      <c r="L55" s="70"/>
      <c r="M55" s="70"/>
      <c r="N55" s="70"/>
      <c r="O55" s="70"/>
      <c r="P55" s="70"/>
      <c r="Q55" s="70"/>
      <c r="R55" s="70"/>
      <c r="S55" s="70"/>
      <c r="T55" s="70"/>
      <c r="U55" s="70"/>
      <c r="V55" s="70"/>
      <c r="W55" s="70"/>
      <c r="X55" s="70"/>
      <c r="Y55" s="70"/>
      <c r="Z55" s="70"/>
      <c r="AA55" s="70"/>
    </row>
    <row r="56" spans="1:27" ht="12.75" customHeight="1">
      <c r="A56" s="70"/>
      <c r="B56" s="70"/>
      <c r="C56" s="72"/>
      <c r="D56" s="72"/>
      <c r="E56" s="72"/>
      <c r="F56" s="72"/>
      <c r="G56" s="80"/>
      <c r="H56" s="70"/>
      <c r="I56" s="70"/>
      <c r="J56" s="70"/>
      <c r="K56" s="70"/>
      <c r="L56" s="70"/>
      <c r="M56" s="70"/>
      <c r="N56" s="70"/>
      <c r="O56" s="70"/>
      <c r="P56" s="70"/>
      <c r="Q56" s="70"/>
      <c r="R56" s="70"/>
      <c r="S56" s="70"/>
      <c r="T56" s="70"/>
      <c r="U56" s="70"/>
      <c r="V56" s="70"/>
      <c r="W56" s="70"/>
      <c r="X56" s="70"/>
      <c r="Y56" s="70"/>
      <c r="Z56" s="70"/>
      <c r="AA56" s="70"/>
    </row>
    <row r="57" spans="1:27" ht="12.75" customHeight="1">
      <c r="A57" s="70"/>
      <c r="B57" s="70"/>
      <c r="C57" s="72"/>
      <c r="D57" s="72"/>
      <c r="E57" s="72"/>
      <c r="F57" s="72"/>
      <c r="G57" s="80"/>
      <c r="H57" s="70"/>
      <c r="I57" s="70"/>
      <c r="J57" s="70"/>
      <c r="K57" s="70"/>
      <c r="L57" s="70"/>
      <c r="M57" s="70"/>
      <c r="N57" s="70"/>
      <c r="O57" s="70"/>
      <c r="P57" s="70"/>
      <c r="Q57" s="70"/>
      <c r="R57" s="70"/>
      <c r="S57" s="70"/>
      <c r="T57" s="70"/>
      <c r="U57" s="70"/>
      <c r="V57" s="70"/>
      <c r="W57" s="70"/>
      <c r="X57" s="70"/>
      <c r="Y57" s="70"/>
      <c r="Z57" s="70"/>
      <c r="AA57" s="70"/>
    </row>
    <row r="58" spans="1:27" ht="12.75" customHeight="1">
      <c r="A58" s="70"/>
      <c r="B58" s="70"/>
      <c r="C58" s="72"/>
      <c r="D58" s="72"/>
      <c r="E58" s="72"/>
      <c r="F58" s="72"/>
      <c r="G58" s="80"/>
      <c r="H58" s="70"/>
      <c r="I58" s="70"/>
      <c r="J58" s="70"/>
      <c r="K58" s="70"/>
      <c r="L58" s="70"/>
      <c r="M58" s="70"/>
      <c r="N58" s="70"/>
      <c r="O58" s="70"/>
      <c r="P58" s="70"/>
      <c r="Q58" s="70"/>
      <c r="R58" s="70"/>
      <c r="S58" s="70"/>
      <c r="T58" s="70"/>
      <c r="U58" s="70"/>
      <c r="V58" s="70"/>
      <c r="W58" s="70"/>
      <c r="X58" s="70"/>
      <c r="Y58" s="70"/>
      <c r="Z58" s="70"/>
      <c r="AA58" s="70"/>
    </row>
    <row r="59" spans="1:27" ht="12.75" customHeight="1">
      <c r="A59" s="70"/>
      <c r="B59" s="70"/>
      <c r="C59" s="72"/>
      <c r="D59" s="72"/>
      <c r="E59" s="72"/>
      <c r="F59" s="72"/>
      <c r="G59" s="80"/>
      <c r="H59" s="70"/>
      <c r="I59" s="70"/>
      <c r="J59" s="70"/>
      <c r="K59" s="70"/>
      <c r="L59" s="70"/>
      <c r="M59" s="70"/>
      <c r="N59" s="70"/>
      <c r="O59" s="70"/>
      <c r="P59" s="70"/>
      <c r="Q59" s="70"/>
      <c r="R59" s="70"/>
      <c r="S59" s="70"/>
      <c r="T59" s="70"/>
      <c r="U59" s="70"/>
      <c r="V59" s="70"/>
      <c r="W59" s="70"/>
      <c r="X59" s="70"/>
      <c r="Y59" s="70"/>
      <c r="Z59" s="70"/>
      <c r="AA59" s="70"/>
    </row>
    <row r="60" spans="1:27" ht="12.75" customHeight="1">
      <c r="A60" s="70"/>
      <c r="B60" s="70"/>
      <c r="C60" s="72"/>
      <c r="D60" s="72"/>
      <c r="E60" s="72"/>
      <c r="F60" s="72"/>
      <c r="G60" s="80"/>
      <c r="H60" s="70"/>
      <c r="I60" s="70"/>
      <c r="J60" s="70"/>
      <c r="K60" s="70"/>
      <c r="L60" s="70"/>
      <c r="M60" s="70"/>
      <c r="N60" s="70"/>
      <c r="O60" s="70"/>
      <c r="P60" s="70"/>
      <c r="Q60" s="70"/>
      <c r="R60" s="70"/>
      <c r="S60" s="70"/>
      <c r="T60" s="70"/>
      <c r="U60" s="70"/>
      <c r="V60" s="70"/>
      <c r="W60" s="70"/>
      <c r="X60" s="70"/>
      <c r="Y60" s="70"/>
      <c r="Z60" s="70"/>
      <c r="AA60" s="70"/>
    </row>
    <row r="61" spans="1:27" ht="12.75" customHeight="1">
      <c r="A61" s="70"/>
      <c r="B61" s="70"/>
      <c r="C61" s="72"/>
      <c r="D61" s="72"/>
      <c r="E61" s="72"/>
      <c r="F61" s="72"/>
      <c r="G61" s="80"/>
      <c r="H61" s="70"/>
      <c r="I61" s="70"/>
      <c r="J61" s="70"/>
      <c r="K61" s="70"/>
      <c r="L61" s="70"/>
      <c r="M61" s="70"/>
      <c r="N61" s="70"/>
      <c r="O61" s="70"/>
      <c r="P61" s="70"/>
      <c r="Q61" s="70"/>
      <c r="R61" s="70"/>
      <c r="S61" s="70"/>
      <c r="T61" s="70"/>
      <c r="U61" s="70"/>
      <c r="V61" s="70"/>
      <c r="W61" s="70"/>
      <c r="X61" s="70"/>
      <c r="Y61" s="70"/>
      <c r="Z61" s="70"/>
      <c r="AA61" s="70"/>
    </row>
    <row r="62" spans="1:27" ht="12.75" customHeight="1">
      <c r="A62" s="70"/>
      <c r="B62" s="70"/>
      <c r="C62" s="72"/>
      <c r="D62" s="72"/>
      <c r="E62" s="72"/>
      <c r="F62" s="72"/>
      <c r="G62" s="80"/>
      <c r="H62" s="70"/>
      <c r="I62" s="70"/>
      <c r="J62" s="70"/>
      <c r="K62" s="70"/>
      <c r="L62" s="70"/>
      <c r="M62" s="70"/>
      <c r="N62" s="70"/>
      <c r="O62" s="70"/>
      <c r="P62" s="70"/>
      <c r="Q62" s="70"/>
      <c r="R62" s="70"/>
      <c r="S62" s="70"/>
      <c r="T62" s="70"/>
      <c r="U62" s="70"/>
      <c r="V62" s="70"/>
      <c r="W62" s="70"/>
      <c r="X62" s="70"/>
      <c r="Y62" s="70"/>
      <c r="Z62" s="70"/>
      <c r="AA62" s="70"/>
    </row>
    <row r="63" spans="1:27" ht="12.75" customHeight="1">
      <c r="A63" s="70"/>
      <c r="B63" s="70"/>
      <c r="C63" s="72"/>
      <c r="D63" s="72"/>
      <c r="E63" s="72"/>
      <c r="F63" s="72"/>
      <c r="G63" s="80"/>
      <c r="H63" s="70"/>
      <c r="I63" s="70"/>
      <c r="J63" s="70"/>
      <c r="K63" s="70"/>
      <c r="L63" s="70"/>
      <c r="M63" s="70"/>
      <c r="N63" s="70"/>
      <c r="O63" s="70"/>
      <c r="P63" s="70"/>
      <c r="Q63" s="70"/>
      <c r="R63" s="70"/>
      <c r="S63" s="70"/>
      <c r="T63" s="70"/>
      <c r="U63" s="70"/>
      <c r="V63" s="70"/>
      <c r="W63" s="70"/>
      <c r="X63" s="70"/>
      <c r="Y63" s="70"/>
      <c r="Z63" s="70"/>
      <c r="AA63" s="70"/>
    </row>
    <row r="64" spans="1:27" ht="12.75" customHeight="1">
      <c r="A64" s="70"/>
      <c r="B64" s="70"/>
      <c r="C64" s="72"/>
      <c r="D64" s="72"/>
      <c r="E64" s="72"/>
      <c r="F64" s="72"/>
      <c r="G64" s="80"/>
      <c r="H64" s="70"/>
      <c r="I64" s="70"/>
      <c r="J64" s="70"/>
      <c r="K64" s="70"/>
      <c r="L64" s="70"/>
      <c r="M64" s="70"/>
      <c r="N64" s="70"/>
      <c r="O64" s="70"/>
      <c r="P64" s="70"/>
      <c r="Q64" s="70"/>
      <c r="R64" s="70"/>
      <c r="S64" s="70"/>
      <c r="T64" s="70"/>
      <c r="U64" s="70"/>
      <c r="V64" s="70"/>
      <c r="W64" s="70"/>
      <c r="X64" s="70"/>
      <c r="Y64" s="70"/>
      <c r="Z64" s="70"/>
      <c r="AA64" s="70"/>
    </row>
    <row r="65" spans="1:27" ht="12.75" customHeight="1">
      <c r="A65" s="70"/>
      <c r="B65" s="70"/>
      <c r="C65" s="72"/>
      <c r="D65" s="72"/>
      <c r="E65" s="72"/>
      <c r="F65" s="72"/>
      <c r="G65" s="80"/>
      <c r="H65" s="70"/>
      <c r="I65" s="70"/>
      <c r="J65" s="70"/>
      <c r="K65" s="70"/>
      <c r="L65" s="70"/>
      <c r="M65" s="70"/>
      <c r="N65" s="70"/>
      <c r="O65" s="70"/>
      <c r="P65" s="70"/>
      <c r="Q65" s="70"/>
      <c r="R65" s="70"/>
      <c r="S65" s="70"/>
      <c r="T65" s="70"/>
      <c r="U65" s="70"/>
      <c r="V65" s="70"/>
      <c r="W65" s="70"/>
      <c r="X65" s="70"/>
      <c r="Y65" s="70"/>
      <c r="Z65" s="70"/>
      <c r="AA65" s="70"/>
    </row>
    <row r="66" spans="1:27" ht="12.75" customHeight="1">
      <c r="A66" s="70"/>
      <c r="B66" s="70"/>
      <c r="C66" s="72"/>
      <c r="D66" s="72"/>
      <c r="E66" s="72"/>
      <c r="F66" s="72"/>
      <c r="G66" s="80"/>
      <c r="H66" s="70"/>
      <c r="I66" s="70"/>
      <c r="J66" s="70"/>
      <c r="K66" s="70"/>
      <c r="L66" s="70"/>
      <c r="M66" s="70"/>
      <c r="N66" s="70"/>
      <c r="O66" s="70"/>
      <c r="P66" s="70"/>
      <c r="Q66" s="70"/>
      <c r="R66" s="70"/>
      <c r="S66" s="70"/>
      <c r="T66" s="70"/>
      <c r="U66" s="70"/>
      <c r="V66" s="70"/>
      <c r="W66" s="70"/>
      <c r="X66" s="70"/>
      <c r="Y66" s="70"/>
      <c r="Z66" s="70"/>
      <c r="AA66" s="70"/>
    </row>
    <row r="67" spans="1:27" ht="12.75" customHeight="1">
      <c r="A67" s="70"/>
      <c r="B67" s="70"/>
      <c r="C67" s="72"/>
      <c r="D67" s="72"/>
      <c r="E67" s="72"/>
      <c r="F67" s="72"/>
      <c r="G67" s="80"/>
      <c r="H67" s="70"/>
      <c r="I67" s="70"/>
      <c r="J67" s="70"/>
      <c r="K67" s="70"/>
      <c r="L67" s="70"/>
      <c r="M67" s="70"/>
      <c r="N67" s="70"/>
      <c r="O67" s="70"/>
      <c r="P67" s="70"/>
      <c r="Q67" s="70"/>
      <c r="R67" s="70"/>
      <c r="S67" s="70"/>
      <c r="T67" s="70"/>
      <c r="U67" s="70"/>
      <c r="V67" s="70"/>
      <c r="W67" s="70"/>
      <c r="X67" s="70"/>
      <c r="Y67" s="70"/>
      <c r="Z67" s="70"/>
      <c r="AA67" s="70"/>
    </row>
    <row r="68" spans="1:27" ht="12.75" customHeight="1">
      <c r="A68" s="70"/>
      <c r="B68" s="70"/>
      <c r="C68" s="72"/>
      <c r="D68" s="72"/>
      <c r="E68" s="72"/>
      <c r="F68" s="72"/>
      <c r="G68" s="80"/>
      <c r="H68" s="70"/>
      <c r="I68" s="70"/>
      <c r="J68" s="70"/>
      <c r="K68" s="70"/>
      <c r="L68" s="70"/>
      <c r="M68" s="70"/>
      <c r="N68" s="70"/>
      <c r="O68" s="70"/>
      <c r="P68" s="70"/>
      <c r="Q68" s="70"/>
      <c r="R68" s="70"/>
      <c r="S68" s="70"/>
      <c r="T68" s="70"/>
      <c r="U68" s="70"/>
      <c r="V68" s="70"/>
      <c r="W68" s="70"/>
      <c r="X68" s="70"/>
      <c r="Y68" s="70"/>
      <c r="Z68" s="70"/>
      <c r="AA68" s="70"/>
    </row>
    <row r="69" spans="1:27" ht="12.75" customHeight="1">
      <c r="A69" s="70"/>
      <c r="B69" s="70"/>
      <c r="C69" s="72"/>
      <c r="D69" s="72"/>
      <c r="E69" s="72"/>
      <c r="F69" s="72"/>
      <c r="G69" s="80"/>
      <c r="H69" s="70"/>
      <c r="I69" s="70"/>
      <c r="J69" s="70"/>
      <c r="K69" s="70"/>
      <c r="L69" s="70"/>
      <c r="M69" s="70"/>
      <c r="N69" s="70"/>
      <c r="O69" s="70"/>
      <c r="P69" s="70"/>
      <c r="Q69" s="70"/>
      <c r="R69" s="70"/>
      <c r="S69" s="70"/>
      <c r="T69" s="70"/>
      <c r="U69" s="70"/>
      <c r="V69" s="70"/>
      <c r="W69" s="70"/>
      <c r="X69" s="70"/>
      <c r="Y69" s="70"/>
      <c r="Z69" s="70"/>
      <c r="AA69" s="70"/>
    </row>
    <row r="70" spans="1:27" ht="12.75" customHeight="1">
      <c r="A70" s="70"/>
      <c r="B70" s="70"/>
      <c r="C70" s="72"/>
      <c r="D70" s="72"/>
      <c r="E70" s="72"/>
      <c r="F70" s="72"/>
      <c r="G70" s="80"/>
      <c r="H70" s="70"/>
      <c r="I70" s="70"/>
      <c r="J70" s="70"/>
      <c r="K70" s="70"/>
      <c r="L70" s="70"/>
      <c r="M70" s="70"/>
      <c r="N70" s="70"/>
      <c r="O70" s="70"/>
      <c r="P70" s="70"/>
      <c r="Q70" s="70"/>
      <c r="R70" s="70"/>
      <c r="S70" s="70"/>
      <c r="T70" s="70"/>
      <c r="U70" s="70"/>
      <c r="V70" s="70"/>
      <c r="W70" s="70"/>
      <c r="X70" s="70"/>
      <c r="Y70" s="70"/>
      <c r="Z70" s="70"/>
      <c r="AA70" s="70"/>
    </row>
    <row r="71" spans="1:27" ht="12.75" customHeight="1">
      <c r="A71" s="70"/>
      <c r="B71" s="70"/>
      <c r="C71" s="72"/>
      <c r="D71" s="72"/>
      <c r="E71" s="72"/>
      <c r="F71" s="72"/>
      <c r="G71" s="80"/>
      <c r="H71" s="70"/>
      <c r="I71" s="70"/>
      <c r="J71" s="70"/>
      <c r="K71" s="70"/>
      <c r="L71" s="70"/>
      <c r="M71" s="70"/>
      <c r="N71" s="70"/>
      <c r="O71" s="70"/>
      <c r="P71" s="70"/>
      <c r="Q71" s="70"/>
      <c r="R71" s="70"/>
      <c r="S71" s="70"/>
      <c r="T71" s="70"/>
      <c r="U71" s="70"/>
      <c r="V71" s="70"/>
      <c r="W71" s="70"/>
      <c r="X71" s="70"/>
      <c r="Y71" s="70"/>
      <c r="Z71" s="70"/>
      <c r="AA71" s="70"/>
    </row>
    <row r="72" spans="1:27" ht="12.75" customHeight="1">
      <c r="A72" s="70"/>
      <c r="B72" s="70"/>
      <c r="C72" s="72"/>
      <c r="D72" s="72"/>
      <c r="E72" s="72"/>
      <c r="F72" s="72"/>
      <c r="G72" s="80"/>
      <c r="H72" s="70"/>
      <c r="I72" s="70"/>
      <c r="J72" s="70"/>
      <c r="K72" s="70"/>
      <c r="L72" s="70"/>
      <c r="M72" s="70"/>
      <c r="N72" s="70"/>
      <c r="O72" s="70"/>
      <c r="P72" s="70"/>
      <c r="Q72" s="70"/>
      <c r="R72" s="70"/>
      <c r="S72" s="70"/>
      <c r="T72" s="70"/>
      <c r="U72" s="70"/>
      <c r="V72" s="70"/>
      <c r="W72" s="70"/>
      <c r="X72" s="70"/>
      <c r="Y72" s="70"/>
      <c r="Z72" s="70"/>
      <c r="AA72" s="70"/>
    </row>
    <row r="73" spans="1:27" ht="12.75" customHeight="1">
      <c r="A73" s="70"/>
      <c r="B73" s="70"/>
      <c r="C73" s="72"/>
      <c r="D73" s="72"/>
      <c r="E73" s="72"/>
      <c r="F73" s="72"/>
      <c r="G73" s="80"/>
      <c r="H73" s="70"/>
      <c r="I73" s="70"/>
      <c r="J73" s="70"/>
      <c r="K73" s="70"/>
      <c r="L73" s="70"/>
      <c r="M73" s="70"/>
      <c r="N73" s="70"/>
      <c r="O73" s="70"/>
      <c r="P73" s="70"/>
      <c r="Q73" s="70"/>
      <c r="R73" s="70"/>
      <c r="S73" s="70"/>
      <c r="T73" s="70"/>
      <c r="U73" s="70"/>
      <c r="V73" s="70"/>
      <c r="W73" s="70"/>
      <c r="X73" s="70"/>
      <c r="Y73" s="70"/>
      <c r="Z73" s="70"/>
      <c r="AA73" s="70"/>
    </row>
    <row r="74" spans="1:27" ht="12.75" customHeight="1">
      <c r="A74" s="70"/>
      <c r="B74" s="70"/>
      <c r="C74" s="72"/>
      <c r="D74" s="72"/>
      <c r="E74" s="72"/>
      <c r="F74" s="72"/>
      <c r="G74" s="80"/>
      <c r="H74" s="70"/>
      <c r="I74" s="70"/>
      <c r="J74" s="70"/>
      <c r="K74" s="70"/>
      <c r="L74" s="70"/>
      <c r="M74" s="70"/>
      <c r="N74" s="70"/>
      <c r="O74" s="70"/>
      <c r="P74" s="70"/>
      <c r="Q74" s="70"/>
      <c r="R74" s="70"/>
      <c r="S74" s="70"/>
      <c r="T74" s="70"/>
      <c r="U74" s="70"/>
      <c r="V74" s="70"/>
      <c r="W74" s="70"/>
      <c r="X74" s="70"/>
      <c r="Y74" s="70"/>
      <c r="Z74" s="70"/>
      <c r="AA74" s="70"/>
    </row>
    <row r="75" spans="1:27" ht="12.75" customHeight="1">
      <c r="A75" s="70"/>
      <c r="B75" s="70"/>
      <c r="C75" s="72"/>
      <c r="D75" s="72"/>
      <c r="E75" s="72"/>
      <c r="F75" s="72"/>
      <c r="G75" s="80"/>
      <c r="H75" s="70"/>
      <c r="I75" s="70"/>
      <c r="J75" s="70"/>
      <c r="K75" s="70"/>
      <c r="L75" s="70"/>
      <c r="M75" s="70"/>
      <c r="N75" s="70"/>
      <c r="O75" s="70"/>
      <c r="P75" s="70"/>
      <c r="Q75" s="70"/>
      <c r="R75" s="70"/>
      <c r="S75" s="70"/>
      <c r="T75" s="70"/>
      <c r="U75" s="70"/>
      <c r="V75" s="70"/>
      <c r="W75" s="70"/>
      <c r="X75" s="70"/>
      <c r="Y75" s="70"/>
      <c r="Z75" s="70"/>
      <c r="AA75" s="70"/>
    </row>
    <row r="76" spans="1:27" ht="12.75" customHeight="1">
      <c r="A76" s="70"/>
      <c r="B76" s="70"/>
      <c r="C76" s="72"/>
      <c r="D76" s="72"/>
      <c r="E76" s="72"/>
      <c r="F76" s="72"/>
      <c r="G76" s="80"/>
      <c r="H76" s="70"/>
      <c r="I76" s="70"/>
      <c r="J76" s="70"/>
      <c r="K76" s="70"/>
      <c r="L76" s="70"/>
      <c r="M76" s="70"/>
      <c r="N76" s="70"/>
      <c r="O76" s="70"/>
      <c r="P76" s="70"/>
      <c r="Q76" s="70"/>
      <c r="R76" s="70"/>
      <c r="S76" s="70"/>
      <c r="T76" s="70"/>
      <c r="U76" s="70"/>
      <c r="V76" s="70"/>
      <c r="W76" s="70"/>
      <c r="X76" s="70"/>
      <c r="Y76" s="70"/>
      <c r="Z76" s="70"/>
      <c r="AA76" s="70"/>
    </row>
    <row r="77" spans="1:27" ht="12.75" customHeight="1">
      <c r="A77" s="70"/>
      <c r="B77" s="70"/>
      <c r="C77" s="72"/>
      <c r="D77" s="72"/>
      <c r="E77" s="72"/>
      <c r="F77" s="72"/>
      <c r="G77" s="80"/>
      <c r="H77" s="70"/>
      <c r="I77" s="70"/>
      <c r="J77" s="70"/>
      <c r="K77" s="70"/>
      <c r="L77" s="70"/>
      <c r="M77" s="70"/>
      <c r="N77" s="70"/>
      <c r="O77" s="70"/>
      <c r="P77" s="70"/>
      <c r="Q77" s="70"/>
      <c r="R77" s="70"/>
      <c r="S77" s="70"/>
      <c r="T77" s="70"/>
      <c r="U77" s="70"/>
      <c r="V77" s="70"/>
      <c r="W77" s="70"/>
      <c r="X77" s="70"/>
      <c r="Y77" s="70"/>
      <c r="Z77" s="70"/>
      <c r="AA77" s="70"/>
    </row>
    <row r="78" spans="1:27" ht="12.75" customHeight="1">
      <c r="A78" s="70"/>
      <c r="B78" s="70"/>
      <c r="C78" s="72"/>
      <c r="D78" s="72"/>
      <c r="E78" s="72"/>
      <c r="F78" s="72"/>
      <c r="G78" s="80"/>
      <c r="H78" s="70"/>
      <c r="I78" s="70"/>
      <c r="J78" s="70"/>
      <c r="K78" s="70"/>
      <c r="L78" s="70"/>
      <c r="M78" s="70"/>
      <c r="N78" s="70"/>
      <c r="O78" s="70"/>
      <c r="P78" s="70"/>
      <c r="Q78" s="70"/>
      <c r="R78" s="70"/>
      <c r="S78" s="70"/>
      <c r="T78" s="70"/>
      <c r="U78" s="70"/>
      <c r="V78" s="70"/>
      <c r="W78" s="70"/>
      <c r="X78" s="70"/>
      <c r="Y78" s="70"/>
      <c r="Z78" s="70"/>
      <c r="AA78" s="70"/>
    </row>
    <row r="79" spans="1:27" ht="12.75" customHeight="1">
      <c r="A79" s="70"/>
      <c r="B79" s="70"/>
      <c r="C79" s="72"/>
      <c r="D79" s="72"/>
      <c r="E79" s="72"/>
      <c r="F79" s="72"/>
      <c r="G79" s="80"/>
      <c r="H79" s="70"/>
      <c r="I79" s="70"/>
      <c r="J79" s="70"/>
      <c r="K79" s="70"/>
      <c r="L79" s="70"/>
      <c r="M79" s="70"/>
      <c r="N79" s="70"/>
      <c r="O79" s="70"/>
      <c r="P79" s="70"/>
      <c r="Q79" s="70"/>
      <c r="R79" s="70"/>
      <c r="S79" s="70"/>
      <c r="T79" s="70"/>
      <c r="U79" s="70"/>
      <c r="V79" s="70"/>
      <c r="W79" s="70"/>
      <c r="X79" s="70"/>
      <c r="Y79" s="70"/>
      <c r="Z79" s="70"/>
      <c r="AA79" s="70"/>
    </row>
    <row r="80" spans="1:27" ht="12.75" customHeight="1">
      <c r="A80" s="70"/>
      <c r="B80" s="70"/>
      <c r="C80" s="72"/>
      <c r="D80" s="72"/>
      <c r="E80" s="72"/>
      <c r="F80" s="72"/>
      <c r="G80" s="80"/>
      <c r="H80" s="70"/>
      <c r="I80" s="70"/>
      <c r="J80" s="70"/>
      <c r="K80" s="70"/>
      <c r="L80" s="70"/>
      <c r="M80" s="70"/>
      <c r="N80" s="70"/>
      <c r="O80" s="70"/>
      <c r="P80" s="70"/>
      <c r="Q80" s="70"/>
      <c r="R80" s="70"/>
      <c r="S80" s="70"/>
      <c r="T80" s="70"/>
      <c r="U80" s="70"/>
      <c r="V80" s="70"/>
      <c r="W80" s="70"/>
      <c r="X80" s="70"/>
      <c r="Y80" s="70"/>
      <c r="Z80" s="70"/>
      <c r="AA80" s="70"/>
    </row>
    <row r="81" spans="1:27" ht="12.75" customHeight="1">
      <c r="A81" s="70"/>
      <c r="B81" s="70"/>
      <c r="C81" s="72"/>
      <c r="D81" s="72"/>
      <c r="E81" s="72"/>
      <c r="F81" s="72"/>
      <c r="G81" s="80"/>
      <c r="H81" s="70"/>
      <c r="I81" s="70"/>
      <c r="J81" s="70"/>
      <c r="K81" s="70"/>
      <c r="L81" s="70"/>
      <c r="M81" s="70"/>
      <c r="N81" s="70"/>
      <c r="O81" s="70"/>
      <c r="P81" s="70"/>
      <c r="Q81" s="70"/>
      <c r="R81" s="70"/>
      <c r="S81" s="70"/>
      <c r="T81" s="70"/>
      <c r="U81" s="70"/>
      <c r="V81" s="70"/>
      <c r="W81" s="70"/>
      <c r="X81" s="70"/>
      <c r="Y81" s="70"/>
      <c r="Z81" s="70"/>
      <c r="AA81" s="70"/>
    </row>
    <row r="82" spans="1:27" ht="12.75" customHeight="1">
      <c r="A82" s="70"/>
      <c r="B82" s="70"/>
      <c r="C82" s="72"/>
      <c r="D82" s="72"/>
      <c r="E82" s="72"/>
      <c r="F82" s="72"/>
      <c r="G82" s="80"/>
      <c r="H82" s="70"/>
      <c r="I82" s="70"/>
      <c r="J82" s="70"/>
      <c r="K82" s="70"/>
      <c r="L82" s="70"/>
      <c r="M82" s="70"/>
      <c r="N82" s="70"/>
      <c r="O82" s="70"/>
      <c r="P82" s="70"/>
      <c r="Q82" s="70"/>
      <c r="R82" s="70"/>
      <c r="S82" s="70"/>
      <c r="T82" s="70"/>
      <c r="U82" s="70"/>
      <c r="V82" s="70"/>
      <c r="W82" s="70"/>
      <c r="X82" s="70"/>
      <c r="Y82" s="70"/>
      <c r="Z82" s="70"/>
      <c r="AA82" s="70"/>
    </row>
    <row r="83" spans="1:27" ht="12.75" customHeight="1">
      <c r="A83" s="70"/>
      <c r="B83" s="70"/>
      <c r="C83" s="72"/>
      <c r="D83" s="72"/>
      <c r="E83" s="72"/>
      <c r="F83" s="72"/>
      <c r="G83" s="80"/>
      <c r="H83" s="70"/>
      <c r="I83" s="70"/>
      <c r="J83" s="70"/>
      <c r="K83" s="70"/>
      <c r="L83" s="70"/>
      <c r="M83" s="70"/>
      <c r="N83" s="70"/>
      <c r="O83" s="70"/>
      <c r="P83" s="70"/>
      <c r="Q83" s="70"/>
      <c r="R83" s="70"/>
      <c r="S83" s="70"/>
      <c r="T83" s="70"/>
      <c r="U83" s="70"/>
      <c r="V83" s="70"/>
      <c r="W83" s="70"/>
      <c r="X83" s="70"/>
      <c r="Y83" s="70"/>
      <c r="Z83" s="70"/>
      <c r="AA83" s="70"/>
    </row>
    <row r="84" spans="1:27" ht="12.75" customHeight="1">
      <c r="A84" s="70"/>
      <c r="B84" s="70"/>
      <c r="C84" s="72"/>
      <c r="D84" s="72"/>
      <c r="E84" s="72"/>
      <c r="F84" s="72"/>
      <c r="G84" s="80"/>
      <c r="H84" s="70"/>
      <c r="I84" s="70"/>
      <c r="J84" s="70"/>
      <c r="K84" s="70"/>
      <c r="L84" s="70"/>
      <c r="M84" s="70"/>
      <c r="N84" s="70"/>
      <c r="O84" s="70"/>
      <c r="P84" s="70"/>
      <c r="Q84" s="70"/>
      <c r="R84" s="70"/>
      <c r="S84" s="70"/>
      <c r="T84" s="70"/>
      <c r="U84" s="70"/>
      <c r="V84" s="70"/>
      <c r="W84" s="70"/>
      <c r="X84" s="70"/>
      <c r="Y84" s="70"/>
      <c r="Z84" s="70"/>
      <c r="AA84" s="70"/>
    </row>
    <row r="85" spans="1:27" ht="12.75" customHeight="1">
      <c r="A85" s="70"/>
      <c r="B85" s="70"/>
      <c r="C85" s="72"/>
      <c r="D85" s="72"/>
      <c r="E85" s="72"/>
      <c r="F85" s="72"/>
      <c r="G85" s="80"/>
      <c r="H85" s="70"/>
      <c r="I85" s="70"/>
      <c r="J85" s="70"/>
      <c r="K85" s="70"/>
      <c r="L85" s="70"/>
      <c r="M85" s="70"/>
      <c r="N85" s="70"/>
      <c r="O85" s="70"/>
      <c r="P85" s="70"/>
      <c r="Q85" s="70"/>
      <c r="R85" s="70"/>
      <c r="S85" s="70"/>
      <c r="T85" s="70"/>
      <c r="U85" s="70"/>
      <c r="V85" s="70"/>
      <c r="W85" s="70"/>
      <c r="X85" s="70"/>
      <c r="Y85" s="70"/>
      <c r="Z85" s="70"/>
      <c r="AA85" s="70"/>
    </row>
    <row r="86" spans="1:27" ht="12.75" customHeight="1">
      <c r="A86" s="70"/>
      <c r="B86" s="70"/>
      <c r="C86" s="72"/>
      <c r="D86" s="72"/>
      <c r="E86" s="72"/>
      <c r="F86" s="72"/>
      <c r="G86" s="80"/>
      <c r="H86" s="70"/>
      <c r="I86" s="70"/>
      <c r="J86" s="70"/>
      <c r="K86" s="70"/>
      <c r="L86" s="70"/>
      <c r="M86" s="70"/>
      <c r="N86" s="70"/>
      <c r="O86" s="70"/>
      <c r="P86" s="70"/>
      <c r="Q86" s="70"/>
      <c r="R86" s="70"/>
      <c r="S86" s="70"/>
      <c r="T86" s="70"/>
      <c r="U86" s="70"/>
      <c r="V86" s="70"/>
      <c r="W86" s="70"/>
      <c r="X86" s="70"/>
      <c r="Y86" s="70"/>
      <c r="Z86" s="70"/>
      <c r="AA86" s="70"/>
    </row>
    <row r="87" spans="1:27" ht="12.75" customHeight="1">
      <c r="A87" s="70"/>
      <c r="B87" s="70"/>
      <c r="C87" s="72"/>
      <c r="D87" s="72"/>
      <c r="E87" s="72"/>
      <c r="F87" s="72"/>
      <c r="G87" s="80"/>
      <c r="H87" s="70"/>
      <c r="I87" s="70"/>
      <c r="J87" s="70"/>
      <c r="K87" s="70"/>
      <c r="L87" s="70"/>
      <c r="M87" s="70"/>
      <c r="N87" s="70"/>
      <c r="O87" s="70"/>
      <c r="P87" s="70"/>
      <c r="Q87" s="70"/>
      <c r="R87" s="70"/>
      <c r="S87" s="70"/>
      <c r="T87" s="70"/>
      <c r="U87" s="70"/>
      <c r="V87" s="70"/>
      <c r="W87" s="70"/>
      <c r="X87" s="70"/>
      <c r="Y87" s="70"/>
      <c r="Z87" s="70"/>
      <c r="AA87" s="70"/>
    </row>
    <row r="88" spans="1:27" ht="12.75" customHeight="1">
      <c r="A88" s="70"/>
      <c r="B88" s="70"/>
      <c r="C88" s="72"/>
      <c r="D88" s="72"/>
      <c r="E88" s="72"/>
      <c r="F88" s="72"/>
      <c r="G88" s="80"/>
      <c r="H88" s="70"/>
      <c r="I88" s="70"/>
      <c r="J88" s="70"/>
      <c r="K88" s="70"/>
      <c r="L88" s="70"/>
      <c r="M88" s="70"/>
      <c r="N88" s="70"/>
      <c r="O88" s="70"/>
      <c r="P88" s="70"/>
      <c r="Q88" s="70"/>
      <c r="R88" s="70"/>
      <c r="S88" s="70"/>
      <c r="T88" s="70"/>
      <c r="U88" s="70"/>
      <c r="V88" s="70"/>
      <c r="W88" s="70"/>
      <c r="X88" s="70"/>
      <c r="Y88" s="70"/>
      <c r="Z88" s="70"/>
      <c r="AA88" s="70"/>
    </row>
    <row r="89" spans="1:27" ht="12.75" customHeight="1">
      <c r="A89" s="70"/>
      <c r="B89" s="70"/>
      <c r="C89" s="72"/>
      <c r="D89" s="72"/>
      <c r="E89" s="72"/>
      <c r="F89" s="72"/>
      <c r="G89" s="80"/>
      <c r="H89" s="70"/>
      <c r="I89" s="70"/>
      <c r="J89" s="70"/>
      <c r="K89" s="70"/>
      <c r="L89" s="70"/>
      <c r="M89" s="70"/>
      <c r="N89" s="70"/>
      <c r="O89" s="70"/>
      <c r="P89" s="70"/>
      <c r="Q89" s="70"/>
      <c r="R89" s="70"/>
      <c r="S89" s="70"/>
      <c r="T89" s="70"/>
      <c r="U89" s="70"/>
      <c r="V89" s="70"/>
      <c r="W89" s="70"/>
      <c r="X89" s="70"/>
      <c r="Y89" s="70"/>
      <c r="Z89" s="70"/>
      <c r="AA89" s="70"/>
    </row>
    <row r="90" spans="1:27" ht="12.75" customHeight="1">
      <c r="A90" s="70"/>
      <c r="B90" s="70"/>
      <c r="C90" s="72"/>
      <c r="D90" s="72"/>
      <c r="E90" s="72"/>
      <c r="F90" s="72"/>
      <c r="G90" s="80"/>
      <c r="H90" s="70"/>
      <c r="I90" s="70"/>
      <c r="J90" s="70"/>
      <c r="K90" s="70"/>
      <c r="L90" s="70"/>
      <c r="M90" s="70"/>
      <c r="N90" s="70"/>
      <c r="O90" s="70"/>
      <c r="P90" s="70"/>
      <c r="Q90" s="70"/>
      <c r="R90" s="70"/>
      <c r="S90" s="70"/>
      <c r="T90" s="70"/>
      <c r="U90" s="70"/>
      <c r="V90" s="70"/>
      <c r="W90" s="70"/>
      <c r="X90" s="70"/>
      <c r="Y90" s="70"/>
      <c r="Z90" s="70"/>
      <c r="AA90" s="70"/>
    </row>
    <row r="91" spans="1:27" ht="12.75" customHeight="1">
      <c r="A91" s="70"/>
      <c r="B91" s="70"/>
      <c r="C91" s="72"/>
      <c r="D91" s="72"/>
      <c r="E91" s="72"/>
      <c r="F91" s="72"/>
      <c r="G91" s="80"/>
      <c r="H91" s="70"/>
      <c r="I91" s="70"/>
      <c r="J91" s="70"/>
      <c r="K91" s="70"/>
      <c r="L91" s="70"/>
      <c r="M91" s="70"/>
      <c r="N91" s="70"/>
      <c r="O91" s="70"/>
      <c r="P91" s="70"/>
      <c r="Q91" s="70"/>
      <c r="R91" s="70"/>
      <c r="S91" s="70"/>
      <c r="T91" s="70"/>
      <c r="U91" s="70"/>
      <c r="V91" s="70"/>
      <c r="W91" s="70"/>
      <c r="X91" s="70"/>
      <c r="Y91" s="70"/>
      <c r="Z91" s="70"/>
      <c r="AA91" s="70"/>
    </row>
    <row r="92" spans="1:27" ht="12.75" customHeight="1">
      <c r="A92" s="70"/>
      <c r="B92" s="70"/>
      <c r="C92" s="72"/>
      <c r="D92" s="72"/>
      <c r="E92" s="72"/>
      <c r="F92" s="72"/>
      <c r="G92" s="80"/>
      <c r="H92" s="70"/>
      <c r="I92" s="70"/>
      <c r="J92" s="70"/>
      <c r="K92" s="70"/>
      <c r="L92" s="70"/>
      <c r="M92" s="70"/>
      <c r="N92" s="70"/>
      <c r="O92" s="70"/>
      <c r="P92" s="70"/>
      <c r="Q92" s="70"/>
      <c r="R92" s="70"/>
      <c r="S92" s="70"/>
      <c r="T92" s="70"/>
      <c r="U92" s="70"/>
      <c r="V92" s="70"/>
      <c r="W92" s="70"/>
      <c r="X92" s="70"/>
      <c r="Y92" s="70"/>
      <c r="Z92" s="70"/>
      <c r="AA92" s="70"/>
    </row>
    <row r="93" spans="1:27" ht="12.75" customHeight="1">
      <c r="A93" s="70"/>
      <c r="B93" s="70"/>
      <c r="C93" s="72"/>
      <c r="D93" s="72"/>
      <c r="E93" s="72"/>
      <c r="F93" s="72"/>
      <c r="G93" s="80"/>
      <c r="H93" s="70"/>
      <c r="I93" s="70"/>
      <c r="J93" s="70"/>
      <c r="K93" s="70"/>
      <c r="L93" s="70"/>
      <c r="M93" s="70"/>
      <c r="N93" s="70"/>
      <c r="O93" s="70"/>
      <c r="P93" s="70"/>
      <c r="Q93" s="70"/>
      <c r="R93" s="70"/>
      <c r="S93" s="70"/>
      <c r="T93" s="70"/>
      <c r="U93" s="70"/>
      <c r="V93" s="70"/>
      <c r="W93" s="70"/>
      <c r="X93" s="70"/>
      <c r="Y93" s="70"/>
      <c r="Z93" s="70"/>
      <c r="AA93" s="70"/>
    </row>
    <row r="94" spans="1:27" ht="12.75" customHeight="1">
      <c r="A94" s="70"/>
      <c r="B94" s="70"/>
      <c r="C94" s="72"/>
      <c r="D94" s="72"/>
      <c r="E94" s="72"/>
      <c r="F94" s="72"/>
      <c r="G94" s="80"/>
      <c r="H94" s="70"/>
      <c r="I94" s="70"/>
      <c r="J94" s="70"/>
      <c r="K94" s="70"/>
      <c r="L94" s="70"/>
      <c r="M94" s="70"/>
      <c r="N94" s="70"/>
      <c r="O94" s="70"/>
      <c r="P94" s="70"/>
      <c r="Q94" s="70"/>
      <c r="R94" s="70"/>
      <c r="S94" s="70"/>
      <c r="T94" s="70"/>
      <c r="U94" s="70"/>
      <c r="V94" s="70"/>
      <c r="W94" s="70"/>
      <c r="X94" s="70"/>
      <c r="Y94" s="70"/>
      <c r="Z94" s="70"/>
      <c r="AA94" s="70"/>
    </row>
    <row r="95" spans="1:27" ht="12.75" customHeight="1">
      <c r="A95" s="70"/>
      <c r="B95" s="70"/>
      <c r="C95" s="72"/>
      <c r="D95" s="72"/>
      <c r="E95" s="72"/>
      <c r="F95" s="72"/>
      <c r="G95" s="80"/>
      <c r="H95" s="70"/>
      <c r="I95" s="70"/>
      <c r="J95" s="70"/>
      <c r="K95" s="70"/>
      <c r="L95" s="70"/>
      <c r="M95" s="70"/>
      <c r="N95" s="70"/>
      <c r="O95" s="70"/>
      <c r="P95" s="70"/>
      <c r="Q95" s="70"/>
      <c r="R95" s="70"/>
      <c r="S95" s="70"/>
      <c r="T95" s="70"/>
      <c r="U95" s="70"/>
      <c r="V95" s="70"/>
      <c r="W95" s="70"/>
      <c r="X95" s="70"/>
      <c r="Y95" s="70"/>
      <c r="Z95" s="70"/>
      <c r="AA95" s="70"/>
    </row>
    <row r="96" spans="1:27" ht="12.75" customHeight="1">
      <c r="A96" s="70"/>
      <c r="B96" s="70"/>
      <c r="C96" s="72"/>
      <c r="D96" s="72"/>
      <c r="E96" s="72"/>
      <c r="F96" s="72"/>
      <c r="G96" s="80"/>
      <c r="H96" s="70"/>
      <c r="I96" s="70"/>
      <c r="J96" s="70"/>
      <c r="K96" s="70"/>
      <c r="L96" s="70"/>
      <c r="M96" s="70"/>
      <c r="N96" s="70"/>
      <c r="O96" s="70"/>
      <c r="P96" s="70"/>
      <c r="Q96" s="70"/>
      <c r="R96" s="70"/>
      <c r="S96" s="70"/>
      <c r="T96" s="70"/>
      <c r="U96" s="70"/>
      <c r="V96" s="70"/>
      <c r="W96" s="70"/>
      <c r="X96" s="70"/>
      <c r="Y96" s="70"/>
      <c r="Z96" s="70"/>
      <c r="AA96" s="70"/>
    </row>
    <row r="97" spans="1:27" ht="12.75" customHeight="1">
      <c r="A97" s="70"/>
      <c r="B97" s="70"/>
      <c r="C97" s="72"/>
      <c r="D97" s="72"/>
      <c r="E97" s="72"/>
      <c r="F97" s="72"/>
      <c r="G97" s="80"/>
      <c r="H97" s="70"/>
      <c r="I97" s="70"/>
      <c r="J97" s="70"/>
      <c r="K97" s="70"/>
      <c r="L97" s="70"/>
      <c r="M97" s="70"/>
      <c r="N97" s="70"/>
      <c r="O97" s="70"/>
      <c r="P97" s="70"/>
      <c r="Q97" s="70"/>
      <c r="R97" s="70"/>
      <c r="S97" s="70"/>
      <c r="T97" s="70"/>
      <c r="U97" s="70"/>
      <c r="V97" s="70"/>
      <c r="W97" s="70"/>
      <c r="X97" s="70"/>
      <c r="Y97" s="70"/>
      <c r="Z97" s="70"/>
      <c r="AA97" s="70"/>
    </row>
    <row r="98" spans="1:27" ht="12.75" customHeight="1">
      <c r="A98" s="70"/>
      <c r="B98" s="70"/>
      <c r="C98" s="72"/>
      <c r="D98" s="72"/>
      <c r="E98" s="72"/>
      <c r="F98" s="72"/>
      <c r="G98" s="80"/>
      <c r="H98" s="70"/>
      <c r="I98" s="70"/>
      <c r="J98" s="70"/>
      <c r="K98" s="70"/>
      <c r="L98" s="70"/>
      <c r="M98" s="70"/>
      <c r="N98" s="70"/>
      <c r="O98" s="70"/>
      <c r="P98" s="70"/>
      <c r="Q98" s="70"/>
      <c r="R98" s="70"/>
      <c r="S98" s="70"/>
      <c r="T98" s="70"/>
      <c r="U98" s="70"/>
      <c r="V98" s="70"/>
      <c r="W98" s="70"/>
      <c r="X98" s="70"/>
      <c r="Y98" s="70"/>
      <c r="Z98" s="70"/>
      <c r="AA98" s="70"/>
    </row>
    <row r="99" spans="1:27" ht="12.75" customHeight="1">
      <c r="A99" s="70"/>
      <c r="B99" s="70"/>
      <c r="C99" s="72"/>
      <c r="D99" s="72"/>
      <c r="E99" s="72"/>
      <c r="F99" s="72"/>
      <c r="G99" s="80"/>
      <c r="H99" s="70"/>
      <c r="I99" s="70"/>
      <c r="J99" s="70"/>
      <c r="K99" s="70"/>
      <c r="L99" s="70"/>
      <c r="M99" s="70"/>
      <c r="N99" s="70"/>
      <c r="O99" s="70"/>
      <c r="P99" s="70"/>
      <c r="Q99" s="70"/>
      <c r="R99" s="70"/>
      <c r="S99" s="70"/>
      <c r="T99" s="70"/>
      <c r="U99" s="70"/>
      <c r="V99" s="70"/>
      <c r="W99" s="70"/>
      <c r="X99" s="70"/>
      <c r="Y99" s="70"/>
      <c r="Z99" s="70"/>
      <c r="AA99" s="70"/>
    </row>
    <row r="100" spans="1:27" ht="12.75" customHeight="1">
      <c r="A100" s="70"/>
      <c r="B100" s="70"/>
      <c r="C100" s="72"/>
      <c r="D100" s="72"/>
      <c r="E100" s="72"/>
      <c r="F100" s="72"/>
      <c r="G100" s="80"/>
      <c r="H100" s="70"/>
      <c r="I100" s="70"/>
      <c r="J100" s="70"/>
      <c r="K100" s="70"/>
      <c r="L100" s="70"/>
      <c r="M100" s="70"/>
      <c r="N100" s="70"/>
      <c r="O100" s="70"/>
      <c r="P100" s="70"/>
      <c r="Q100" s="70"/>
      <c r="R100" s="70"/>
      <c r="S100" s="70"/>
      <c r="T100" s="70"/>
      <c r="U100" s="70"/>
      <c r="V100" s="70"/>
      <c r="W100" s="70"/>
      <c r="X100" s="70"/>
      <c r="Y100" s="70"/>
      <c r="Z100" s="70"/>
      <c r="AA100" s="70"/>
    </row>
    <row r="101" spans="1:27" ht="12.75" customHeight="1">
      <c r="A101" s="70"/>
      <c r="B101" s="70"/>
      <c r="C101" s="72"/>
      <c r="D101" s="72"/>
      <c r="E101" s="72"/>
      <c r="F101" s="72"/>
      <c r="G101" s="80"/>
      <c r="H101" s="70"/>
      <c r="I101" s="70"/>
      <c r="J101" s="70"/>
      <c r="K101" s="70"/>
      <c r="L101" s="70"/>
      <c r="M101" s="70"/>
      <c r="N101" s="70"/>
      <c r="O101" s="70"/>
      <c r="P101" s="70"/>
      <c r="Q101" s="70"/>
      <c r="R101" s="70"/>
      <c r="S101" s="70"/>
      <c r="T101" s="70"/>
      <c r="U101" s="70"/>
      <c r="V101" s="70"/>
      <c r="W101" s="70"/>
      <c r="X101" s="70"/>
      <c r="Y101" s="70"/>
      <c r="Z101" s="70"/>
      <c r="AA101" s="70"/>
    </row>
    <row r="102" spans="1:27" ht="12.75" customHeight="1">
      <c r="A102" s="70"/>
      <c r="B102" s="70"/>
      <c r="C102" s="72"/>
      <c r="D102" s="72"/>
      <c r="E102" s="72"/>
      <c r="F102" s="72"/>
      <c r="G102" s="80"/>
      <c r="H102" s="70"/>
      <c r="I102" s="70"/>
      <c r="J102" s="70"/>
      <c r="K102" s="70"/>
      <c r="L102" s="70"/>
      <c r="M102" s="70"/>
      <c r="N102" s="70"/>
      <c r="O102" s="70"/>
      <c r="P102" s="70"/>
      <c r="Q102" s="70"/>
      <c r="R102" s="70"/>
      <c r="S102" s="70"/>
      <c r="T102" s="70"/>
      <c r="U102" s="70"/>
      <c r="V102" s="70"/>
      <c r="W102" s="70"/>
      <c r="X102" s="70"/>
      <c r="Y102" s="70"/>
      <c r="Z102" s="70"/>
      <c r="AA102" s="70"/>
    </row>
    <row r="103" spans="1:27" ht="12.75" customHeight="1">
      <c r="A103" s="70"/>
      <c r="B103" s="70"/>
      <c r="C103" s="72"/>
      <c r="D103" s="72"/>
      <c r="E103" s="72"/>
      <c r="F103" s="72"/>
      <c r="G103" s="80"/>
      <c r="H103" s="70"/>
      <c r="I103" s="70"/>
      <c r="J103" s="70"/>
      <c r="K103" s="70"/>
      <c r="L103" s="70"/>
      <c r="M103" s="70"/>
      <c r="N103" s="70"/>
      <c r="O103" s="70"/>
      <c r="P103" s="70"/>
      <c r="Q103" s="70"/>
      <c r="R103" s="70"/>
      <c r="S103" s="70"/>
      <c r="T103" s="70"/>
      <c r="U103" s="70"/>
      <c r="V103" s="70"/>
      <c r="W103" s="70"/>
      <c r="X103" s="70"/>
      <c r="Y103" s="70"/>
      <c r="Z103" s="70"/>
      <c r="AA103" s="70"/>
    </row>
    <row r="104" spans="1:27" ht="12.75" customHeight="1">
      <c r="A104" s="70"/>
      <c r="B104" s="70"/>
      <c r="C104" s="72"/>
      <c r="D104" s="72"/>
      <c r="E104" s="72"/>
      <c r="F104" s="72"/>
      <c r="G104" s="80"/>
      <c r="H104" s="70"/>
      <c r="I104" s="70"/>
      <c r="J104" s="70"/>
      <c r="K104" s="70"/>
      <c r="L104" s="70"/>
      <c r="M104" s="70"/>
      <c r="N104" s="70"/>
      <c r="O104" s="70"/>
      <c r="P104" s="70"/>
      <c r="Q104" s="70"/>
      <c r="R104" s="70"/>
      <c r="S104" s="70"/>
      <c r="T104" s="70"/>
      <c r="U104" s="70"/>
      <c r="V104" s="70"/>
      <c r="W104" s="70"/>
      <c r="X104" s="70"/>
      <c r="Y104" s="70"/>
      <c r="Z104" s="70"/>
      <c r="AA104" s="70"/>
    </row>
    <row r="105" spans="1:27" ht="12.75" customHeight="1">
      <c r="A105" s="70"/>
      <c r="B105" s="70"/>
      <c r="C105" s="72"/>
      <c r="D105" s="72"/>
      <c r="E105" s="72"/>
      <c r="F105" s="72"/>
      <c r="G105" s="80"/>
      <c r="H105" s="70"/>
      <c r="I105" s="70"/>
      <c r="J105" s="70"/>
      <c r="K105" s="70"/>
      <c r="L105" s="70"/>
      <c r="M105" s="70"/>
      <c r="N105" s="70"/>
      <c r="O105" s="70"/>
      <c r="P105" s="70"/>
      <c r="Q105" s="70"/>
      <c r="R105" s="70"/>
      <c r="S105" s="70"/>
      <c r="T105" s="70"/>
      <c r="U105" s="70"/>
      <c r="V105" s="70"/>
      <c r="W105" s="70"/>
      <c r="X105" s="70"/>
      <c r="Y105" s="70"/>
      <c r="Z105" s="70"/>
      <c r="AA105" s="70"/>
    </row>
    <row r="106" spans="1:27" ht="12.75" customHeight="1">
      <c r="A106" s="70"/>
      <c r="B106" s="70"/>
      <c r="C106" s="72"/>
      <c r="D106" s="72"/>
      <c r="E106" s="72"/>
      <c r="F106" s="72"/>
      <c r="G106" s="80"/>
      <c r="H106" s="70"/>
      <c r="I106" s="70"/>
      <c r="J106" s="70"/>
      <c r="K106" s="70"/>
      <c r="L106" s="70"/>
      <c r="M106" s="70"/>
      <c r="N106" s="70"/>
      <c r="O106" s="70"/>
      <c r="P106" s="70"/>
      <c r="Q106" s="70"/>
      <c r="R106" s="70"/>
      <c r="S106" s="70"/>
      <c r="T106" s="70"/>
      <c r="U106" s="70"/>
      <c r="V106" s="70"/>
      <c r="W106" s="70"/>
      <c r="X106" s="70"/>
      <c r="Y106" s="70"/>
      <c r="Z106" s="70"/>
      <c r="AA106" s="70"/>
    </row>
    <row r="107" spans="1:27" ht="12.75" customHeight="1">
      <c r="A107" s="70"/>
      <c r="B107" s="70"/>
      <c r="C107" s="72"/>
      <c r="D107" s="72"/>
      <c r="E107" s="72"/>
      <c r="F107" s="72"/>
      <c r="G107" s="80"/>
      <c r="H107" s="70"/>
      <c r="I107" s="70"/>
      <c r="J107" s="70"/>
      <c r="K107" s="70"/>
      <c r="L107" s="70"/>
      <c r="M107" s="70"/>
      <c r="N107" s="70"/>
      <c r="O107" s="70"/>
      <c r="P107" s="70"/>
      <c r="Q107" s="70"/>
      <c r="R107" s="70"/>
      <c r="S107" s="70"/>
      <c r="T107" s="70"/>
      <c r="U107" s="70"/>
      <c r="V107" s="70"/>
      <c r="W107" s="70"/>
      <c r="X107" s="70"/>
      <c r="Y107" s="70"/>
      <c r="Z107" s="70"/>
      <c r="AA107" s="70"/>
    </row>
    <row r="108" spans="1:27" ht="12.75" customHeight="1">
      <c r="A108" s="70"/>
      <c r="B108" s="70"/>
      <c r="C108" s="72"/>
      <c r="D108" s="72"/>
      <c r="E108" s="72"/>
      <c r="F108" s="72"/>
      <c r="G108" s="80"/>
      <c r="H108" s="70"/>
      <c r="I108" s="70"/>
      <c r="J108" s="70"/>
      <c r="K108" s="70"/>
      <c r="L108" s="70"/>
      <c r="M108" s="70"/>
      <c r="N108" s="70"/>
      <c r="O108" s="70"/>
      <c r="P108" s="70"/>
      <c r="Q108" s="70"/>
      <c r="R108" s="70"/>
      <c r="S108" s="70"/>
      <c r="T108" s="70"/>
      <c r="U108" s="70"/>
      <c r="V108" s="70"/>
      <c r="W108" s="70"/>
      <c r="X108" s="70"/>
      <c r="Y108" s="70"/>
      <c r="Z108" s="70"/>
      <c r="AA108" s="70"/>
    </row>
    <row r="109" spans="1:27" ht="12.75" customHeight="1">
      <c r="A109" s="70"/>
      <c r="B109" s="70"/>
      <c r="C109" s="72"/>
      <c r="D109" s="72"/>
      <c r="E109" s="72"/>
      <c r="F109" s="72"/>
      <c r="G109" s="80"/>
      <c r="H109" s="70"/>
      <c r="I109" s="70"/>
      <c r="J109" s="70"/>
      <c r="K109" s="70"/>
      <c r="L109" s="70"/>
      <c r="M109" s="70"/>
      <c r="N109" s="70"/>
      <c r="O109" s="70"/>
      <c r="P109" s="70"/>
      <c r="Q109" s="70"/>
      <c r="R109" s="70"/>
      <c r="S109" s="70"/>
      <c r="T109" s="70"/>
      <c r="U109" s="70"/>
      <c r="V109" s="70"/>
      <c r="W109" s="70"/>
      <c r="X109" s="70"/>
      <c r="Y109" s="70"/>
      <c r="Z109" s="70"/>
      <c r="AA109" s="70"/>
    </row>
    <row r="110" spans="1:27" ht="12.75" customHeight="1">
      <c r="A110" s="70"/>
      <c r="B110" s="70"/>
      <c r="C110" s="72"/>
      <c r="D110" s="72"/>
      <c r="E110" s="72"/>
      <c r="F110" s="72"/>
      <c r="G110" s="80"/>
      <c r="H110" s="70"/>
      <c r="I110" s="70"/>
      <c r="J110" s="70"/>
      <c r="K110" s="70"/>
      <c r="L110" s="70"/>
      <c r="M110" s="70"/>
      <c r="N110" s="70"/>
      <c r="O110" s="70"/>
      <c r="P110" s="70"/>
      <c r="Q110" s="70"/>
      <c r="R110" s="70"/>
      <c r="S110" s="70"/>
      <c r="T110" s="70"/>
      <c r="U110" s="70"/>
      <c r="V110" s="70"/>
      <c r="W110" s="70"/>
      <c r="X110" s="70"/>
      <c r="Y110" s="70"/>
      <c r="Z110" s="70"/>
      <c r="AA110" s="70"/>
    </row>
    <row r="111" spans="1:27" ht="12.75" customHeight="1">
      <c r="A111" s="70"/>
      <c r="B111" s="70"/>
      <c r="C111" s="72"/>
      <c r="D111" s="72"/>
      <c r="E111" s="72"/>
      <c r="F111" s="72"/>
      <c r="G111" s="80"/>
      <c r="H111" s="70"/>
      <c r="I111" s="70"/>
      <c r="J111" s="70"/>
      <c r="K111" s="70"/>
      <c r="L111" s="70"/>
      <c r="M111" s="70"/>
      <c r="N111" s="70"/>
      <c r="O111" s="70"/>
      <c r="P111" s="70"/>
      <c r="Q111" s="70"/>
      <c r="R111" s="70"/>
      <c r="S111" s="70"/>
      <c r="T111" s="70"/>
      <c r="U111" s="70"/>
      <c r="V111" s="70"/>
      <c r="W111" s="70"/>
      <c r="X111" s="70"/>
      <c r="Y111" s="70"/>
      <c r="Z111" s="70"/>
      <c r="AA111" s="70"/>
    </row>
    <row r="112" spans="1:27" ht="12.75" customHeight="1">
      <c r="A112" s="70"/>
      <c r="B112" s="70"/>
      <c r="C112" s="72"/>
      <c r="D112" s="72"/>
      <c r="E112" s="72"/>
      <c r="F112" s="72"/>
      <c r="G112" s="80"/>
      <c r="H112" s="70"/>
      <c r="I112" s="70"/>
      <c r="J112" s="70"/>
      <c r="K112" s="70"/>
      <c r="L112" s="70"/>
      <c r="M112" s="70"/>
      <c r="N112" s="70"/>
      <c r="O112" s="70"/>
      <c r="P112" s="70"/>
      <c r="Q112" s="70"/>
      <c r="R112" s="70"/>
      <c r="S112" s="70"/>
      <c r="T112" s="70"/>
      <c r="U112" s="70"/>
      <c r="V112" s="70"/>
      <c r="W112" s="70"/>
      <c r="X112" s="70"/>
      <c r="Y112" s="70"/>
      <c r="Z112" s="70"/>
      <c r="AA112" s="70"/>
    </row>
    <row r="113" spans="1:27" ht="12.75" customHeight="1">
      <c r="A113" s="70"/>
      <c r="B113" s="70"/>
      <c r="C113" s="72"/>
      <c r="D113" s="72"/>
      <c r="E113" s="72"/>
      <c r="F113" s="72"/>
      <c r="G113" s="80"/>
      <c r="H113" s="70"/>
      <c r="I113" s="70"/>
      <c r="J113" s="70"/>
      <c r="K113" s="70"/>
      <c r="L113" s="70"/>
      <c r="M113" s="70"/>
      <c r="N113" s="70"/>
      <c r="O113" s="70"/>
      <c r="P113" s="70"/>
      <c r="Q113" s="70"/>
      <c r="R113" s="70"/>
      <c r="S113" s="70"/>
      <c r="T113" s="70"/>
      <c r="U113" s="70"/>
      <c r="V113" s="70"/>
      <c r="W113" s="70"/>
      <c r="X113" s="70"/>
      <c r="Y113" s="70"/>
      <c r="Z113" s="70"/>
      <c r="AA113" s="70"/>
    </row>
    <row r="114" spans="1:27" ht="12.75" customHeight="1">
      <c r="A114" s="70"/>
      <c r="B114" s="70"/>
      <c r="C114" s="72"/>
      <c r="D114" s="72"/>
      <c r="E114" s="72"/>
      <c r="F114" s="72"/>
      <c r="G114" s="80"/>
      <c r="H114" s="70"/>
      <c r="I114" s="70"/>
      <c r="J114" s="70"/>
      <c r="K114" s="70"/>
      <c r="L114" s="70"/>
      <c r="M114" s="70"/>
      <c r="N114" s="70"/>
      <c r="O114" s="70"/>
      <c r="P114" s="70"/>
      <c r="Q114" s="70"/>
      <c r="R114" s="70"/>
      <c r="S114" s="70"/>
      <c r="T114" s="70"/>
      <c r="U114" s="70"/>
      <c r="V114" s="70"/>
      <c r="W114" s="70"/>
      <c r="X114" s="70"/>
      <c r="Y114" s="70"/>
      <c r="Z114" s="70"/>
      <c r="AA114" s="70"/>
    </row>
    <row r="115" spans="1:27" ht="12.75" customHeight="1">
      <c r="A115" s="70"/>
      <c r="B115" s="70"/>
      <c r="C115" s="72"/>
      <c r="D115" s="72"/>
      <c r="E115" s="72"/>
      <c r="F115" s="72"/>
      <c r="G115" s="80"/>
      <c r="H115" s="70"/>
      <c r="I115" s="70"/>
      <c r="J115" s="70"/>
      <c r="K115" s="70"/>
      <c r="L115" s="70"/>
      <c r="M115" s="70"/>
      <c r="N115" s="70"/>
      <c r="O115" s="70"/>
      <c r="P115" s="70"/>
      <c r="Q115" s="70"/>
      <c r="R115" s="70"/>
      <c r="S115" s="70"/>
      <c r="T115" s="70"/>
      <c r="U115" s="70"/>
      <c r="V115" s="70"/>
      <c r="W115" s="70"/>
      <c r="X115" s="70"/>
      <c r="Y115" s="70"/>
      <c r="Z115" s="70"/>
      <c r="AA115" s="70"/>
    </row>
    <row r="116" spans="1:27" ht="12.75" customHeight="1">
      <c r="A116" s="70"/>
      <c r="B116" s="70"/>
      <c r="C116" s="72"/>
      <c r="D116" s="72"/>
      <c r="E116" s="72"/>
      <c r="F116" s="72"/>
      <c r="G116" s="80"/>
      <c r="H116" s="70"/>
      <c r="I116" s="70"/>
      <c r="J116" s="70"/>
      <c r="K116" s="70"/>
      <c r="L116" s="70"/>
      <c r="M116" s="70"/>
      <c r="N116" s="70"/>
      <c r="O116" s="70"/>
      <c r="P116" s="70"/>
      <c r="Q116" s="70"/>
      <c r="R116" s="70"/>
      <c r="S116" s="70"/>
      <c r="T116" s="70"/>
      <c r="U116" s="70"/>
      <c r="V116" s="70"/>
      <c r="W116" s="70"/>
      <c r="X116" s="70"/>
      <c r="Y116" s="70"/>
      <c r="Z116" s="70"/>
      <c r="AA116" s="70"/>
    </row>
    <row r="117" spans="1:27" ht="12.75" customHeight="1">
      <c r="A117" s="70"/>
      <c r="B117" s="70"/>
      <c r="C117" s="72"/>
      <c r="D117" s="72"/>
      <c r="E117" s="72"/>
      <c r="F117" s="72"/>
      <c r="G117" s="80"/>
      <c r="H117" s="70"/>
      <c r="I117" s="70"/>
      <c r="J117" s="70"/>
      <c r="K117" s="70"/>
      <c r="L117" s="70"/>
      <c r="M117" s="70"/>
      <c r="N117" s="70"/>
      <c r="O117" s="70"/>
      <c r="P117" s="70"/>
      <c r="Q117" s="70"/>
      <c r="R117" s="70"/>
      <c r="S117" s="70"/>
      <c r="T117" s="70"/>
      <c r="U117" s="70"/>
      <c r="V117" s="70"/>
      <c r="W117" s="70"/>
      <c r="X117" s="70"/>
      <c r="Y117" s="70"/>
      <c r="Z117" s="70"/>
      <c r="AA117" s="70"/>
    </row>
    <row r="118" spans="1:27" ht="12.75" customHeight="1">
      <c r="A118" s="70"/>
      <c r="B118" s="70"/>
      <c r="C118" s="72"/>
      <c r="D118" s="72"/>
      <c r="E118" s="72"/>
      <c r="F118" s="72"/>
      <c r="G118" s="80"/>
      <c r="H118" s="70"/>
      <c r="I118" s="70"/>
      <c r="J118" s="70"/>
      <c r="K118" s="70"/>
      <c r="L118" s="70"/>
      <c r="M118" s="70"/>
      <c r="N118" s="70"/>
      <c r="O118" s="70"/>
      <c r="P118" s="70"/>
      <c r="Q118" s="70"/>
      <c r="R118" s="70"/>
      <c r="S118" s="70"/>
      <c r="T118" s="70"/>
      <c r="U118" s="70"/>
      <c r="V118" s="70"/>
      <c r="W118" s="70"/>
      <c r="X118" s="70"/>
      <c r="Y118" s="70"/>
      <c r="Z118" s="70"/>
      <c r="AA118" s="70"/>
    </row>
    <row r="119" spans="1:27" ht="12.75" customHeight="1">
      <c r="A119" s="70"/>
      <c r="B119" s="70"/>
      <c r="C119" s="72"/>
      <c r="D119" s="72"/>
      <c r="E119" s="72"/>
      <c r="F119" s="72"/>
      <c r="G119" s="80"/>
      <c r="H119" s="70"/>
      <c r="I119" s="70"/>
      <c r="J119" s="70"/>
      <c r="K119" s="70"/>
      <c r="L119" s="70"/>
      <c r="M119" s="70"/>
      <c r="N119" s="70"/>
      <c r="O119" s="70"/>
      <c r="P119" s="70"/>
      <c r="Q119" s="70"/>
      <c r="R119" s="70"/>
      <c r="S119" s="70"/>
      <c r="T119" s="70"/>
      <c r="U119" s="70"/>
      <c r="V119" s="70"/>
      <c r="W119" s="70"/>
      <c r="X119" s="70"/>
      <c r="Y119" s="70"/>
      <c r="Z119" s="70"/>
      <c r="AA119" s="70"/>
    </row>
    <row r="120" spans="1:27" ht="12.75" customHeight="1">
      <c r="A120" s="70"/>
      <c r="B120" s="70"/>
      <c r="C120" s="72"/>
      <c r="D120" s="72"/>
      <c r="E120" s="72"/>
      <c r="F120" s="72"/>
      <c r="G120" s="80"/>
      <c r="H120" s="70"/>
      <c r="I120" s="70"/>
      <c r="J120" s="70"/>
      <c r="K120" s="70"/>
      <c r="L120" s="70"/>
      <c r="M120" s="70"/>
      <c r="N120" s="70"/>
      <c r="O120" s="70"/>
      <c r="P120" s="70"/>
      <c r="Q120" s="70"/>
      <c r="R120" s="70"/>
      <c r="S120" s="70"/>
      <c r="T120" s="70"/>
      <c r="U120" s="70"/>
      <c r="V120" s="70"/>
      <c r="W120" s="70"/>
      <c r="X120" s="70"/>
      <c r="Y120" s="70"/>
      <c r="Z120" s="70"/>
      <c r="AA120" s="70"/>
    </row>
    <row r="121" spans="1:27" ht="12.75" customHeight="1">
      <c r="A121" s="70"/>
      <c r="B121" s="70"/>
      <c r="C121" s="72"/>
      <c r="D121" s="72"/>
      <c r="E121" s="72"/>
      <c r="F121" s="72"/>
      <c r="G121" s="80"/>
      <c r="H121" s="70"/>
      <c r="I121" s="70"/>
      <c r="J121" s="70"/>
      <c r="K121" s="70"/>
      <c r="L121" s="70"/>
      <c r="M121" s="70"/>
      <c r="N121" s="70"/>
      <c r="O121" s="70"/>
      <c r="P121" s="70"/>
      <c r="Q121" s="70"/>
      <c r="R121" s="70"/>
      <c r="S121" s="70"/>
      <c r="T121" s="70"/>
      <c r="U121" s="70"/>
      <c r="V121" s="70"/>
      <c r="W121" s="70"/>
      <c r="X121" s="70"/>
      <c r="Y121" s="70"/>
      <c r="Z121" s="70"/>
      <c r="AA121" s="70"/>
    </row>
    <row r="122" spans="1:27" ht="12.75" customHeight="1">
      <c r="A122" s="70"/>
      <c r="B122" s="70"/>
      <c r="C122" s="72"/>
      <c r="D122" s="72"/>
      <c r="E122" s="72"/>
      <c r="F122" s="72"/>
      <c r="G122" s="80"/>
      <c r="H122" s="70"/>
      <c r="I122" s="70"/>
      <c r="J122" s="70"/>
      <c r="K122" s="70"/>
      <c r="L122" s="70"/>
      <c r="M122" s="70"/>
      <c r="N122" s="70"/>
      <c r="O122" s="70"/>
      <c r="P122" s="70"/>
      <c r="Q122" s="70"/>
      <c r="R122" s="70"/>
      <c r="S122" s="70"/>
      <c r="T122" s="70"/>
      <c r="U122" s="70"/>
      <c r="V122" s="70"/>
      <c r="W122" s="70"/>
      <c r="X122" s="70"/>
      <c r="Y122" s="70"/>
      <c r="Z122" s="70"/>
      <c r="AA122" s="70"/>
    </row>
    <row r="123" spans="1:27" ht="12.75" customHeight="1">
      <c r="A123" s="70"/>
      <c r="B123" s="70"/>
      <c r="C123" s="72"/>
      <c r="D123" s="72"/>
      <c r="E123" s="72"/>
      <c r="F123" s="72"/>
      <c r="G123" s="80"/>
      <c r="H123" s="70"/>
      <c r="I123" s="70"/>
      <c r="J123" s="70"/>
      <c r="K123" s="70"/>
      <c r="L123" s="70"/>
      <c r="M123" s="70"/>
      <c r="N123" s="70"/>
      <c r="O123" s="70"/>
      <c r="P123" s="70"/>
      <c r="Q123" s="70"/>
      <c r="R123" s="70"/>
      <c r="S123" s="70"/>
      <c r="T123" s="70"/>
      <c r="U123" s="70"/>
      <c r="V123" s="70"/>
      <c r="W123" s="70"/>
      <c r="X123" s="70"/>
      <c r="Y123" s="70"/>
      <c r="Z123" s="70"/>
      <c r="AA123" s="70"/>
    </row>
    <row r="124" spans="1:27" ht="12.75" customHeight="1">
      <c r="A124" s="70"/>
      <c r="B124" s="70"/>
      <c r="C124" s="72"/>
      <c r="D124" s="72"/>
      <c r="E124" s="72"/>
      <c r="F124" s="72"/>
      <c r="G124" s="80"/>
      <c r="H124" s="70"/>
      <c r="I124" s="70"/>
      <c r="J124" s="70"/>
      <c r="K124" s="70"/>
      <c r="L124" s="70"/>
      <c r="M124" s="70"/>
      <c r="N124" s="70"/>
      <c r="O124" s="70"/>
      <c r="P124" s="70"/>
      <c r="Q124" s="70"/>
      <c r="R124" s="70"/>
      <c r="S124" s="70"/>
      <c r="T124" s="70"/>
      <c r="U124" s="70"/>
      <c r="V124" s="70"/>
      <c r="W124" s="70"/>
      <c r="X124" s="70"/>
      <c r="Y124" s="70"/>
      <c r="Z124" s="70"/>
      <c r="AA124" s="70"/>
    </row>
    <row r="125" spans="1:27" ht="12.75" customHeight="1">
      <c r="A125" s="70"/>
      <c r="B125" s="70"/>
      <c r="C125" s="72"/>
      <c r="D125" s="72"/>
      <c r="E125" s="72"/>
      <c r="F125" s="72"/>
      <c r="G125" s="80"/>
      <c r="H125" s="70"/>
      <c r="I125" s="70"/>
      <c r="J125" s="70"/>
      <c r="K125" s="70"/>
      <c r="L125" s="70"/>
      <c r="M125" s="70"/>
      <c r="N125" s="70"/>
      <c r="O125" s="70"/>
      <c r="P125" s="70"/>
      <c r="Q125" s="70"/>
      <c r="R125" s="70"/>
      <c r="S125" s="70"/>
      <c r="T125" s="70"/>
      <c r="U125" s="70"/>
      <c r="V125" s="70"/>
      <c r="W125" s="70"/>
      <c r="X125" s="70"/>
      <c r="Y125" s="70"/>
      <c r="Z125" s="70"/>
      <c r="AA125" s="70"/>
    </row>
    <row r="126" spans="1:27" ht="12.75" customHeight="1">
      <c r="A126" s="70"/>
      <c r="B126" s="70"/>
      <c r="C126" s="72"/>
      <c r="D126" s="72"/>
      <c r="E126" s="72"/>
      <c r="F126" s="72"/>
      <c r="G126" s="80"/>
      <c r="H126" s="70"/>
      <c r="I126" s="70"/>
      <c r="J126" s="70"/>
      <c r="K126" s="70"/>
      <c r="L126" s="70"/>
      <c r="M126" s="70"/>
      <c r="N126" s="70"/>
      <c r="O126" s="70"/>
      <c r="P126" s="70"/>
      <c r="Q126" s="70"/>
      <c r="R126" s="70"/>
      <c r="S126" s="70"/>
      <c r="T126" s="70"/>
      <c r="U126" s="70"/>
      <c r="V126" s="70"/>
      <c r="W126" s="70"/>
      <c r="X126" s="70"/>
      <c r="Y126" s="70"/>
      <c r="Z126" s="70"/>
      <c r="AA126" s="70"/>
    </row>
    <row r="127" spans="1:27" ht="12.75" customHeight="1">
      <c r="A127" s="70"/>
      <c r="B127" s="70"/>
      <c r="C127" s="72"/>
      <c r="D127" s="72"/>
      <c r="E127" s="72"/>
      <c r="F127" s="72"/>
      <c r="G127" s="80"/>
      <c r="H127" s="70"/>
      <c r="I127" s="70"/>
      <c r="J127" s="70"/>
      <c r="K127" s="70"/>
      <c r="L127" s="70"/>
      <c r="M127" s="70"/>
      <c r="N127" s="70"/>
      <c r="O127" s="70"/>
      <c r="P127" s="70"/>
      <c r="Q127" s="70"/>
      <c r="R127" s="70"/>
      <c r="S127" s="70"/>
      <c r="T127" s="70"/>
      <c r="U127" s="70"/>
      <c r="V127" s="70"/>
      <c r="W127" s="70"/>
      <c r="X127" s="70"/>
      <c r="Y127" s="70"/>
      <c r="Z127" s="70"/>
      <c r="AA127" s="70"/>
    </row>
    <row r="128" spans="1:27" ht="12.75" customHeight="1">
      <c r="A128" s="70"/>
      <c r="B128" s="70"/>
      <c r="C128" s="72"/>
      <c r="D128" s="72"/>
      <c r="E128" s="72"/>
      <c r="F128" s="72"/>
      <c r="G128" s="80"/>
      <c r="H128" s="70"/>
      <c r="I128" s="70"/>
      <c r="J128" s="70"/>
      <c r="K128" s="70"/>
      <c r="L128" s="70"/>
      <c r="M128" s="70"/>
      <c r="N128" s="70"/>
      <c r="O128" s="70"/>
      <c r="P128" s="70"/>
      <c r="Q128" s="70"/>
      <c r="R128" s="70"/>
      <c r="S128" s="70"/>
      <c r="T128" s="70"/>
      <c r="U128" s="70"/>
      <c r="V128" s="70"/>
      <c r="W128" s="70"/>
      <c r="X128" s="70"/>
      <c r="Y128" s="70"/>
      <c r="Z128" s="70"/>
      <c r="AA128" s="70"/>
    </row>
    <row r="129" spans="1:27" ht="12.75" customHeight="1">
      <c r="A129" s="70"/>
      <c r="B129" s="70"/>
      <c r="C129" s="72"/>
      <c r="D129" s="72"/>
      <c r="E129" s="72"/>
      <c r="F129" s="72"/>
      <c r="G129" s="80"/>
      <c r="H129" s="70"/>
      <c r="I129" s="70"/>
      <c r="J129" s="70"/>
      <c r="K129" s="70"/>
      <c r="L129" s="70"/>
      <c r="M129" s="70"/>
      <c r="N129" s="70"/>
      <c r="O129" s="70"/>
      <c r="P129" s="70"/>
      <c r="Q129" s="70"/>
      <c r="R129" s="70"/>
      <c r="S129" s="70"/>
      <c r="T129" s="70"/>
      <c r="U129" s="70"/>
      <c r="V129" s="70"/>
      <c r="W129" s="70"/>
      <c r="X129" s="70"/>
      <c r="Y129" s="70"/>
      <c r="Z129" s="70"/>
      <c r="AA129" s="70"/>
    </row>
    <row r="130" spans="1:27" ht="12.75" customHeight="1">
      <c r="A130" s="70"/>
      <c r="B130" s="70"/>
      <c r="C130" s="72"/>
      <c r="D130" s="72"/>
      <c r="E130" s="72"/>
      <c r="F130" s="72"/>
      <c r="G130" s="80"/>
      <c r="H130" s="70"/>
      <c r="I130" s="70"/>
      <c r="J130" s="70"/>
      <c r="K130" s="70"/>
      <c r="L130" s="70"/>
      <c r="M130" s="70"/>
      <c r="N130" s="70"/>
      <c r="O130" s="70"/>
      <c r="P130" s="70"/>
      <c r="Q130" s="70"/>
      <c r="R130" s="70"/>
      <c r="S130" s="70"/>
      <c r="T130" s="70"/>
      <c r="U130" s="70"/>
      <c r="V130" s="70"/>
      <c r="W130" s="70"/>
      <c r="X130" s="70"/>
      <c r="Y130" s="70"/>
      <c r="Z130" s="70"/>
      <c r="AA130" s="70"/>
    </row>
    <row r="131" spans="1:27" ht="12.75" customHeight="1">
      <c r="A131" s="70"/>
      <c r="B131" s="70"/>
      <c r="C131" s="72"/>
      <c r="D131" s="72"/>
      <c r="E131" s="72"/>
      <c r="F131" s="72"/>
      <c r="G131" s="80"/>
      <c r="H131" s="70"/>
      <c r="I131" s="70"/>
      <c r="J131" s="70"/>
      <c r="K131" s="70"/>
      <c r="L131" s="70"/>
      <c r="M131" s="70"/>
      <c r="N131" s="70"/>
      <c r="O131" s="70"/>
      <c r="P131" s="70"/>
      <c r="Q131" s="70"/>
      <c r="R131" s="70"/>
      <c r="S131" s="70"/>
      <c r="T131" s="70"/>
      <c r="U131" s="70"/>
      <c r="V131" s="70"/>
      <c r="W131" s="70"/>
      <c r="X131" s="70"/>
      <c r="Y131" s="70"/>
      <c r="Z131" s="70"/>
      <c r="AA131" s="70"/>
    </row>
    <row r="132" spans="1:27" ht="12.75" customHeight="1">
      <c r="A132" s="70"/>
      <c r="B132" s="70"/>
      <c r="C132" s="72"/>
      <c r="D132" s="72"/>
      <c r="E132" s="72"/>
      <c r="F132" s="72"/>
      <c r="G132" s="80"/>
      <c r="H132" s="70"/>
      <c r="I132" s="70"/>
      <c r="J132" s="70"/>
      <c r="K132" s="70"/>
      <c r="L132" s="70"/>
      <c r="M132" s="70"/>
      <c r="N132" s="70"/>
      <c r="O132" s="70"/>
      <c r="P132" s="70"/>
      <c r="Q132" s="70"/>
      <c r="R132" s="70"/>
      <c r="S132" s="70"/>
      <c r="T132" s="70"/>
      <c r="U132" s="70"/>
      <c r="V132" s="70"/>
      <c r="W132" s="70"/>
      <c r="X132" s="70"/>
      <c r="Y132" s="70"/>
      <c r="Z132" s="70"/>
      <c r="AA132" s="70"/>
    </row>
    <row r="133" spans="1:27" ht="12.75" customHeight="1">
      <c r="A133" s="70"/>
      <c r="B133" s="70"/>
      <c r="C133" s="72"/>
      <c r="D133" s="72"/>
      <c r="E133" s="72"/>
      <c r="F133" s="72"/>
      <c r="G133" s="80"/>
      <c r="H133" s="70"/>
      <c r="I133" s="70"/>
      <c r="J133" s="70"/>
      <c r="K133" s="70"/>
      <c r="L133" s="70"/>
      <c r="M133" s="70"/>
      <c r="N133" s="70"/>
      <c r="O133" s="70"/>
      <c r="P133" s="70"/>
      <c r="Q133" s="70"/>
      <c r="R133" s="70"/>
      <c r="S133" s="70"/>
      <c r="T133" s="70"/>
      <c r="U133" s="70"/>
      <c r="V133" s="70"/>
      <c r="W133" s="70"/>
      <c r="X133" s="70"/>
      <c r="Y133" s="70"/>
      <c r="Z133" s="70"/>
      <c r="AA133" s="70"/>
    </row>
    <row r="134" spans="1:27" ht="12.75" customHeight="1">
      <c r="A134" s="70"/>
      <c r="B134" s="70"/>
      <c r="C134" s="72"/>
      <c r="D134" s="72"/>
      <c r="E134" s="72"/>
      <c r="F134" s="72"/>
      <c r="G134" s="80"/>
      <c r="H134" s="70"/>
      <c r="I134" s="70"/>
      <c r="J134" s="70"/>
      <c r="K134" s="70"/>
      <c r="L134" s="70"/>
      <c r="M134" s="70"/>
      <c r="N134" s="70"/>
      <c r="O134" s="70"/>
      <c r="P134" s="70"/>
      <c r="Q134" s="70"/>
      <c r="R134" s="70"/>
      <c r="S134" s="70"/>
      <c r="T134" s="70"/>
      <c r="U134" s="70"/>
      <c r="V134" s="70"/>
      <c r="W134" s="70"/>
      <c r="X134" s="70"/>
      <c r="Y134" s="70"/>
      <c r="Z134" s="70"/>
      <c r="AA134" s="70"/>
    </row>
    <row r="135" spans="1:27" ht="12.75" customHeight="1">
      <c r="A135" s="70"/>
      <c r="B135" s="70"/>
      <c r="C135" s="72"/>
      <c r="D135" s="72"/>
      <c r="E135" s="72"/>
      <c r="F135" s="72"/>
      <c r="G135" s="80"/>
      <c r="H135" s="70"/>
      <c r="I135" s="70"/>
      <c r="J135" s="70"/>
      <c r="K135" s="70"/>
      <c r="L135" s="70"/>
      <c r="M135" s="70"/>
      <c r="N135" s="70"/>
      <c r="O135" s="70"/>
      <c r="P135" s="70"/>
      <c r="Q135" s="70"/>
      <c r="R135" s="70"/>
      <c r="S135" s="70"/>
      <c r="T135" s="70"/>
      <c r="U135" s="70"/>
      <c r="V135" s="70"/>
      <c r="W135" s="70"/>
      <c r="X135" s="70"/>
      <c r="Y135" s="70"/>
      <c r="Z135" s="70"/>
      <c r="AA135" s="70"/>
    </row>
    <row r="136" spans="1:27" ht="12.75" customHeight="1">
      <c r="A136" s="70"/>
      <c r="B136" s="70"/>
      <c r="C136" s="72"/>
      <c r="D136" s="72"/>
      <c r="E136" s="72"/>
      <c r="F136" s="72"/>
      <c r="G136" s="80"/>
      <c r="H136" s="70"/>
      <c r="I136" s="70"/>
      <c r="J136" s="70"/>
      <c r="K136" s="70"/>
      <c r="L136" s="70"/>
      <c r="M136" s="70"/>
      <c r="N136" s="70"/>
      <c r="O136" s="70"/>
      <c r="P136" s="70"/>
      <c r="Q136" s="70"/>
      <c r="R136" s="70"/>
      <c r="S136" s="70"/>
      <c r="T136" s="70"/>
      <c r="U136" s="70"/>
      <c r="V136" s="70"/>
      <c r="W136" s="70"/>
      <c r="X136" s="70"/>
      <c r="Y136" s="70"/>
      <c r="Z136" s="70"/>
      <c r="AA136" s="70"/>
    </row>
    <row r="137" spans="1:27" ht="12.75" customHeight="1">
      <c r="A137" s="70"/>
      <c r="B137" s="70"/>
      <c r="C137" s="72"/>
      <c r="D137" s="72"/>
      <c r="E137" s="72"/>
      <c r="F137" s="72"/>
      <c r="G137" s="80"/>
      <c r="H137" s="70"/>
      <c r="I137" s="70"/>
      <c r="J137" s="70"/>
      <c r="K137" s="70"/>
      <c r="L137" s="70"/>
      <c r="M137" s="70"/>
      <c r="N137" s="70"/>
      <c r="O137" s="70"/>
      <c r="P137" s="70"/>
      <c r="Q137" s="70"/>
      <c r="R137" s="70"/>
      <c r="S137" s="70"/>
      <c r="T137" s="70"/>
      <c r="U137" s="70"/>
      <c r="V137" s="70"/>
      <c r="W137" s="70"/>
      <c r="X137" s="70"/>
      <c r="Y137" s="70"/>
      <c r="Z137" s="70"/>
      <c r="AA137" s="70"/>
    </row>
    <row r="138" spans="1:27" ht="12.75" customHeight="1">
      <c r="A138" s="70"/>
      <c r="B138" s="70"/>
      <c r="C138" s="72"/>
      <c r="D138" s="72"/>
      <c r="E138" s="72"/>
      <c r="F138" s="72"/>
      <c r="G138" s="80"/>
      <c r="H138" s="70"/>
      <c r="I138" s="70"/>
      <c r="J138" s="70"/>
      <c r="K138" s="70"/>
      <c r="L138" s="70"/>
      <c r="M138" s="70"/>
      <c r="N138" s="70"/>
      <c r="O138" s="70"/>
      <c r="P138" s="70"/>
      <c r="Q138" s="70"/>
      <c r="R138" s="70"/>
      <c r="S138" s="70"/>
      <c r="T138" s="70"/>
      <c r="U138" s="70"/>
      <c r="V138" s="70"/>
      <c r="W138" s="70"/>
      <c r="X138" s="70"/>
      <c r="Y138" s="70"/>
      <c r="Z138" s="70"/>
      <c r="AA138" s="70"/>
    </row>
    <row r="139" spans="1:27" ht="12.75" customHeight="1">
      <c r="A139" s="70"/>
      <c r="B139" s="70"/>
      <c r="C139" s="72"/>
      <c r="D139" s="72"/>
      <c r="E139" s="72"/>
      <c r="F139" s="72"/>
      <c r="G139" s="80"/>
      <c r="H139" s="70"/>
      <c r="I139" s="70"/>
      <c r="J139" s="70"/>
      <c r="K139" s="70"/>
      <c r="L139" s="70"/>
      <c r="M139" s="70"/>
      <c r="N139" s="70"/>
      <c r="O139" s="70"/>
      <c r="P139" s="70"/>
      <c r="Q139" s="70"/>
      <c r="R139" s="70"/>
      <c r="S139" s="70"/>
      <c r="T139" s="70"/>
      <c r="U139" s="70"/>
      <c r="V139" s="70"/>
      <c r="W139" s="70"/>
      <c r="X139" s="70"/>
      <c r="Y139" s="70"/>
      <c r="Z139" s="70"/>
      <c r="AA139" s="70"/>
    </row>
    <row r="140" spans="1:27" ht="12.75" customHeight="1">
      <c r="A140" s="70"/>
      <c r="B140" s="70"/>
      <c r="C140" s="72"/>
      <c r="D140" s="72"/>
      <c r="E140" s="72"/>
      <c r="F140" s="72"/>
      <c r="G140" s="80"/>
      <c r="H140" s="70"/>
      <c r="I140" s="70"/>
      <c r="J140" s="70"/>
      <c r="K140" s="70"/>
      <c r="L140" s="70"/>
      <c r="M140" s="70"/>
      <c r="N140" s="70"/>
      <c r="O140" s="70"/>
      <c r="P140" s="70"/>
      <c r="Q140" s="70"/>
      <c r="R140" s="70"/>
      <c r="S140" s="70"/>
      <c r="T140" s="70"/>
      <c r="U140" s="70"/>
      <c r="V140" s="70"/>
      <c r="W140" s="70"/>
      <c r="X140" s="70"/>
      <c r="Y140" s="70"/>
      <c r="Z140" s="70"/>
      <c r="AA140" s="70"/>
    </row>
    <row r="141" spans="1:27" ht="12.75" customHeight="1">
      <c r="A141" s="70"/>
      <c r="B141" s="70"/>
      <c r="C141" s="72"/>
      <c r="D141" s="72"/>
      <c r="E141" s="72"/>
      <c r="F141" s="72"/>
      <c r="G141" s="80"/>
      <c r="H141" s="70"/>
      <c r="I141" s="70"/>
      <c r="J141" s="70"/>
      <c r="K141" s="70"/>
      <c r="L141" s="70"/>
      <c r="M141" s="70"/>
      <c r="N141" s="70"/>
      <c r="O141" s="70"/>
      <c r="P141" s="70"/>
      <c r="Q141" s="70"/>
      <c r="R141" s="70"/>
      <c r="S141" s="70"/>
      <c r="T141" s="70"/>
      <c r="U141" s="70"/>
      <c r="V141" s="70"/>
      <c r="W141" s="70"/>
      <c r="X141" s="70"/>
      <c r="Y141" s="70"/>
      <c r="Z141" s="70"/>
      <c r="AA141" s="70"/>
    </row>
    <row r="142" spans="1:27" ht="12.75" customHeight="1">
      <c r="A142" s="70"/>
      <c r="B142" s="70"/>
      <c r="C142" s="72"/>
      <c r="D142" s="72"/>
      <c r="E142" s="72"/>
      <c r="F142" s="72"/>
      <c r="G142" s="80"/>
      <c r="H142" s="70"/>
      <c r="I142" s="70"/>
      <c r="J142" s="70"/>
      <c r="K142" s="70"/>
      <c r="L142" s="70"/>
      <c r="M142" s="70"/>
      <c r="N142" s="70"/>
      <c r="O142" s="70"/>
      <c r="P142" s="70"/>
      <c r="Q142" s="70"/>
      <c r="R142" s="70"/>
      <c r="S142" s="70"/>
      <c r="T142" s="70"/>
      <c r="U142" s="70"/>
      <c r="V142" s="70"/>
      <c r="W142" s="70"/>
      <c r="X142" s="70"/>
      <c r="Y142" s="70"/>
      <c r="Z142" s="70"/>
      <c r="AA142" s="70"/>
    </row>
    <row r="143" spans="1:27" ht="12.75" customHeight="1">
      <c r="A143" s="70"/>
      <c r="B143" s="70"/>
      <c r="C143" s="72"/>
      <c r="D143" s="72"/>
      <c r="E143" s="72"/>
      <c r="F143" s="72"/>
      <c r="G143" s="80"/>
      <c r="H143" s="70"/>
      <c r="I143" s="70"/>
      <c r="J143" s="70"/>
      <c r="K143" s="70"/>
      <c r="L143" s="70"/>
      <c r="M143" s="70"/>
      <c r="N143" s="70"/>
      <c r="O143" s="70"/>
      <c r="P143" s="70"/>
      <c r="Q143" s="70"/>
      <c r="R143" s="70"/>
      <c r="S143" s="70"/>
      <c r="T143" s="70"/>
      <c r="U143" s="70"/>
      <c r="V143" s="70"/>
      <c r="W143" s="70"/>
      <c r="X143" s="70"/>
      <c r="Y143" s="70"/>
      <c r="Z143" s="70"/>
      <c r="AA143" s="70"/>
    </row>
    <row r="144" spans="1:27" ht="12.75" customHeight="1">
      <c r="A144" s="70"/>
      <c r="B144" s="70"/>
      <c r="C144" s="72"/>
      <c r="D144" s="72"/>
      <c r="E144" s="72"/>
      <c r="F144" s="72"/>
      <c r="G144" s="80"/>
      <c r="H144" s="70"/>
      <c r="I144" s="70"/>
      <c r="J144" s="70"/>
      <c r="K144" s="70"/>
      <c r="L144" s="70"/>
      <c r="M144" s="70"/>
      <c r="N144" s="70"/>
      <c r="O144" s="70"/>
      <c r="P144" s="70"/>
      <c r="Q144" s="70"/>
      <c r="R144" s="70"/>
      <c r="S144" s="70"/>
      <c r="T144" s="70"/>
      <c r="U144" s="70"/>
      <c r="V144" s="70"/>
      <c r="W144" s="70"/>
      <c r="X144" s="70"/>
      <c r="Y144" s="70"/>
      <c r="Z144" s="70"/>
      <c r="AA144" s="70"/>
    </row>
    <row r="145" spans="1:27" ht="12.75" customHeight="1">
      <c r="A145" s="70"/>
      <c r="B145" s="70"/>
      <c r="C145" s="72"/>
      <c r="D145" s="72"/>
      <c r="E145" s="72"/>
      <c r="F145" s="72"/>
      <c r="G145" s="80"/>
      <c r="H145" s="70"/>
      <c r="I145" s="70"/>
      <c r="J145" s="70"/>
      <c r="K145" s="70"/>
      <c r="L145" s="70"/>
      <c r="M145" s="70"/>
      <c r="N145" s="70"/>
      <c r="O145" s="70"/>
      <c r="P145" s="70"/>
      <c r="Q145" s="70"/>
      <c r="R145" s="70"/>
      <c r="S145" s="70"/>
      <c r="T145" s="70"/>
      <c r="U145" s="70"/>
      <c r="V145" s="70"/>
      <c r="W145" s="70"/>
      <c r="X145" s="70"/>
      <c r="Y145" s="70"/>
      <c r="Z145" s="70"/>
      <c r="AA145" s="70"/>
    </row>
    <row r="146" spans="1:27" ht="12.75" customHeight="1">
      <c r="A146" s="70"/>
      <c r="B146" s="70"/>
      <c r="C146" s="72"/>
      <c r="D146" s="72"/>
      <c r="E146" s="72"/>
      <c r="F146" s="72"/>
      <c r="G146" s="80"/>
      <c r="H146" s="70"/>
      <c r="I146" s="70"/>
      <c r="J146" s="70"/>
      <c r="K146" s="70"/>
      <c r="L146" s="70"/>
      <c r="M146" s="70"/>
      <c r="N146" s="70"/>
      <c r="O146" s="70"/>
      <c r="P146" s="70"/>
      <c r="Q146" s="70"/>
      <c r="R146" s="70"/>
      <c r="S146" s="70"/>
      <c r="T146" s="70"/>
      <c r="U146" s="70"/>
      <c r="V146" s="70"/>
      <c r="W146" s="70"/>
      <c r="X146" s="70"/>
      <c r="Y146" s="70"/>
      <c r="Z146" s="70"/>
      <c r="AA146" s="70"/>
    </row>
    <row r="147" spans="1:27" ht="12.75" customHeight="1">
      <c r="A147" s="70"/>
      <c r="B147" s="70"/>
      <c r="C147" s="72"/>
      <c r="D147" s="72"/>
      <c r="E147" s="72"/>
      <c r="F147" s="72"/>
      <c r="G147" s="80"/>
      <c r="H147" s="70"/>
      <c r="I147" s="70"/>
      <c r="J147" s="70"/>
      <c r="K147" s="70"/>
      <c r="L147" s="70"/>
      <c r="M147" s="70"/>
      <c r="N147" s="70"/>
      <c r="O147" s="70"/>
      <c r="P147" s="70"/>
      <c r="Q147" s="70"/>
      <c r="R147" s="70"/>
      <c r="S147" s="70"/>
      <c r="T147" s="70"/>
      <c r="U147" s="70"/>
      <c r="V147" s="70"/>
      <c r="W147" s="70"/>
      <c r="X147" s="70"/>
      <c r="Y147" s="70"/>
      <c r="Z147" s="70"/>
      <c r="AA147" s="70"/>
    </row>
    <row r="148" spans="1:27" ht="12.75" customHeight="1">
      <c r="A148" s="70"/>
      <c r="B148" s="70"/>
      <c r="C148" s="72"/>
      <c r="D148" s="72"/>
      <c r="E148" s="72"/>
      <c r="F148" s="72"/>
      <c r="G148" s="80"/>
      <c r="H148" s="70"/>
      <c r="I148" s="70"/>
      <c r="J148" s="70"/>
      <c r="K148" s="70"/>
      <c r="L148" s="70"/>
      <c r="M148" s="70"/>
      <c r="N148" s="70"/>
      <c r="O148" s="70"/>
      <c r="P148" s="70"/>
      <c r="Q148" s="70"/>
      <c r="R148" s="70"/>
      <c r="S148" s="70"/>
      <c r="T148" s="70"/>
      <c r="U148" s="70"/>
      <c r="V148" s="70"/>
      <c r="W148" s="70"/>
      <c r="X148" s="70"/>
      <c r="Y148" s="70"/>
      <c r="Z148" s="70"/>
      <c r="AA148" s="70"/>
    </row>
    <row r="149" spans="1:27" ht="12.75" customHeight="1">
      <c r="A149" s="70"/>
      <c r="B149" s="70"/>
      <c r="C149" s="72"/>
      <c r="D149" s="72"/>
      <c r="E149" s="72"/>
      <c r="F149" s="72"/>
      <c r="G149" s="80"/>
      <c r="H149" s="70"/>
      <c r="I149" s="70"/>
      <c r="J149" s="70"/>
      <c r="K149" s="70"/>
      <c r="L149" s="70"/>
      <c r="M149" s="70"/>
      <c r="N149" s="70"/>
      <c r="O149" s="70"/>
      <c r="P149" s="70"/>
      <c r="Q149" s="70"/>
      <c r="R149" s="70"/>
      <c r="S149" s="70"/>
      <c r="T149" s="70"/>
      <c r="U149" s="70"/>
      <c r="V149" s="70"/>
      <c r="W149" s="70"/>
      <c r="X149" s="70"/>
      <c r="Y149" s="70"/>
      <c r="Z149" s="70"/>
      <c r="AA149" s="70"/>
    </row>
    <row r="150" spans="1:27" ht="12.75" customHeight="1">
      <c r="A150" s="70"/>
      <c r="B150" s="70"/>
      <c r="C150" s="72"/>
      <c r="D150" s="72"/>
      <c r="E150" s="72"/>
      <c r="F150" s="72"/>
      <c r="G150" s="80"/>
      <c r="H150" s="70"/>
      <c r="I150" s="70"/>
      <c r="J150" s="70"/>
      <c r="K150" s="70"/>
      <c r="L150" s="70"/>
      <c r="M150" s="70"/>
      <c r="N150" s="70"/>
      <c r="O150" s="70"/>
      <c r="P150" s="70"/>
      <c r="Q150" s="70"/>
      <c r="R150" s="70"/>
      <c r="S150" s="70"/>
      <c r="T150" s="70"/>
      <c r="U150" s="70"/>
      <c r="V150" s="70"/>
      <c r="W150" s="70"/>
      <c r="X150" s="70"/>
      <c r="Y150" s="70"/>
      <c r="Z150" s="70"/>
      <c r="AA150" s="70"/>
    </row>
    <row r="151" spans="1:27" ht="12.75" customHeight="1">
      <c r="A151" s="70"/>
      <c r="B151" s="70"/>
      <c r="C151" s="72"/>
      <c r="D151" s="72"/>
      <c r="E151" s="72"/>
      <c r="F151" s="72"/>
      <c r="G151" s="80"/>
      <c r="H151" s="70"/>
      <c r="I151" s="70"/>
      <c r="J151" s="70"/>
      <c r="K151" s="70"/>
      <c r="L151" s="70"/>
      <c r="M151" s="70"/>
      <c r="N151" s="70"/>
      <c r="O151" s="70"/>
      <c r="P151" s="70"/>
      <c r="Q151" s="70"/>
      <c r="R151" s="70"/>
      <c r="S151" s="70"/>
      <c r="T151" s="70"/>
      <c r="U151" s="70"/>
      <c r="V151" s="70"/>
      <c r="W151" s="70"/>
      <c r="X151" s="70"/>
      <c r="Y151" s="70"/>
      <c r="Z151" s="70"/>
      <c r="AA151" s="70"/>
    </row>
    <row r="152" spans="1:27" ht="12.75" customHeight="1">
      <c r="A152" s="70"/>
      <c r="B152" s="70"/>
      <c r="C152" s="72"/>
      <c r="D152" s="72"/>
      <c r="E152" s="72"/>
      <c r="F152" s="72"/>
      <c r="G152" s="80"/>
      <c r="H152" s="70"/>
      <c r="I152" s="70"/>
      <c r="J152" s="70"/>
      <c r="K152" s="70"/>
      <c r="L152" s="70"/>
      <c r="M152" s="70"/>
      <c r="N152" s="70"/>
      <c r="O152" s="70"/>
      <c r="P152" s="70"/>
      <c r="Q152" s="70"/>
      <c r="R152" s="70"/>
      <c r="S152" s="70"/>
      <c r="T152" s="70"/>
      <c r="U152" s="70"/>
      <c r="V152" s="70"/>
      <c r="W152" s="70"/>
      <c r="X152" s="70"/>
      <c r="Y152" s="70"/>
      <c r="Z152" s="70"/>
      <c r="AA152" s="70"/>
    </row>
    <row r="153" spans="1:27" ht="12.75" customHeight="1">
      <c r="A153" s="70"/>
      <c r="B153" s="70"/>
      <c r="C153" s="72"/>
      <c r="D153" s="72"/>
      <c r="E153" s="72"/>
      <c r="F153" s="72"/>
      <c r="G153" s="80"/>
      <c r="H153" s="70"/>
      <c r="I153" s="70"/>
      <c r="J153" s="70"/>
      <c r="K153" s="70"/>
      <c r="L153" s="70"/>
      <c r="M153" s="70"/>
      <c r="N153" s="70"/>
      <c r="O153" s="70"/>
      <c r="P153" s="70"/>
      <c r="Q153" s="70"/>
      <c r="R153" s="70"/>
      <c r="S153" s="70"/>
      <c r="T153" s="70"/>
      <c r="U153" s="70"/>
      <c r="V153" s="70"/>
      <c r="W153" s="70"/>
      <c r="X153" s="70"/>
      <c r="Y153" s="70"/>
      <c r="Z153" s="70"/>
      <c r="AA153" s="70"/>
    </row>
    <row r="154" spans="1:27" ht="12.75" customHeight="1">
      <c r="A154" s="70"/>
      <c r="B154" s="70"/>
      <c r="C154" s="72"/>
      <c r="D154" s="72"/>
      <c r="E154" s="72"/>
      <c r="F154" s="72"/>
      <c r="G154" s="80"/>
      <c r="H154" s="70"/>
      <c r="I154" s="70"/>
      <c r="J154" s="70"/>
      <c r="K154" s="70"/>
      <c r="L154" s="70"/>
      <c r="M154" s="70"/>
      <c r="N154" s="70"/>
      <c r="O154" s="70"/>
      <c r="P154" s="70"/>
      <c r="Q154" s="70"/>
      <c r="R154" s="70"/>
      <c r="S154" s="70"/>
      <c r="T154" s="70"/>
      <c r="U154" s="70"/>
      <c r="V154" s="70"/>
      <c r="W154" s="70"/>
      <c r="X154" s="70"/>
      <c r="Y154" s="70"/>
      <c r="Z154" s="70"/>
      <c r="AA154" s="70"/>
    </row>
    <row r="155" spans="1:27" ht="12.75" customHeight="1">
      <c r="A155" s="70"/>
      <c r="B155" s="70"/>
      <c r="C155" s="72"/>
      <c r="D155" s="72"/>
      <c r="E155" s="72"/>
      <c r="F155" s="72"/>
      <c r="G155" s="80"/>
      <c r="H155" s="70"/>
      <c r="I155" s="70"/>
      <c r="J155" s="70"/>
      <c r="K155" s="70"/>
      <c r="L155" s="70"/>
      <c r="M155" s="70"/>
      <c r="N155" s="70"/>
      <c r="O155" s="70"/>
      <c r="P155" s="70"/>
      <c r="Q155" s="70"/>
      <c r="R155" s="70"/>
      <c r="S155" s="70"/>
      <c r="T155" s="70"/>
      <c r="U155" s="70"/>
      <c r="V155" s="70"/>
      <c r="W155" s="70"/>
      <c r="X155" s="70"/>
      <c r="Y155" s="70"/>
      <c r="Z155" s="70"/>
      <c r="AA155" s="70"/>
    </row>
    <row r="156" spans="1:27" ht="12.75" customHeight="1">
      <c r="A156" s="70"/>
      <c r="B156" s="70"/>
      <c r="C156" s="72"/>
      <c r="D156" s="72"/>
      <c r="E156" s="72"/>
      <c r="F156" s="72"/>
      <c r="G156" s="80"/>
      <c r="H156" s="70"/>
      <c r="I156" s="70"/>
      <c r="J156" s="70"/>
      <c r="K156" s="70"/>
      <c r="L156" s="70"/>
      <c r="M156" s="70"/>
      <c r="N156" s="70"/>
      <c r="O156" s="70"/>
      <c r="P156" s="70"/>
      <c r="Q156" s="70"/>
      <c r="R156" s="70"/>
      <c r="S156" s="70"/>
      <c r="T156" s="70"/>
      <c r="U156" s="70"/>
      <c r="V156" s="70"/>
      <c r="W156" s="70"/>
      <c r="X156" s="70"/>
      <c r="Y156" s="70"/>
      <c r="Z156" s="70"/>
      <c r="AA156" s="70"/>
    </row>
    <row r="157" spans="1:27" ht="12.75" customHeight="1">
      <c r="A157" s="70"/>
      <c r="B157" s="70"/>
      <c r="C157" s="72"/>
      <c r="D157" s="72"/>
      <c r="E157" s="72"/>
      <c r="F157" s="72"/>
      <c r="G157" s="80"/>
      <c r="H157" s="70"/>
      <c r="I157" s="70"/>
      <c r="J157" s="70"/>
      <c r="K157" s="70"/>
      <c r="L157" s="70"/>
      <c r="M157" s="70"/>
      <c r="N157" s="70"/>
      <c r="O157" s="70"/>
      <c r="P157" s="70"/>
      <c r="Q157" s="70"/>
      <c r="R157" s="70"/>
      <c r="S157" s="70"/>
      <c r="T157" s="70"/>
      <c r="U157" s="70"/>
      <c r="V157" s="70"/>
      <c r="W157" s="70"/>
      <c r="X157" s="70"/>
      <c r="Y157" s="70"/>
      <c r="Z157" s="70"/>
      <c r="AA157" s="70"/>
    </row>
    <row r="158" spans="1:27" ht="12.75" customHeight="1">
      <c r="A158" s="70"/>
      <c r="B158" s="70"/>
      <c r="C158" s="72"/>
      <c r="D158" s="72"/>
      <c r="E158" s="72"/>
      <c r="F158" s="72"/>
      <c r="G158" s="80"/>
      <c r="H158" s="70"/>
      <c r="I158" s="70"/>
      <c r="J158" s="70"/>
      <c r="K158" s="70"/>
      <c r="L158" s="70"/>
      <c r="M158" s="70"/>
      <c r="N158" s="70"/>
      <c r="O158" s="70"/>
      <c r="P158" s="70"/>
      <c r="Q158" s="70"/>
      <c r="R158" s="70"/>
      <c r="S158" s="70"/>
      <c r="T158" s="70"/>
      <c r="U158" s="70"/>
      <c r="V158" s="70"/>
      <c r="W158" s="70"/>
      <c r="X158" s="70"/>
      <c r="Y158" s="70"/>
      <c r="Z158" s="70"/>
      <c r="AA158" s="70"/>
    </row>
    <row r="159" spans="1:27" ht="12.75" customHeight="1">
      <c r="A159" s="70"/>
      <c r="B159" s="70"/>
      <c r="C159" s="72"/>
      <c r="D159" s="72"/>
      <c r="E159" s="72"/>
      <c r="F159" s="72"/>
      <c r="G159" s="80"/>
      <c r="H159" s="70"/>
      <c r="I159" s="70"/>
      <c r="J159" s="70"/>
      <c r="K159" s="70"/>
      <c r="L159" s="70"/>
      <c r="M159" s="70"/>
      <c r="N159" s="70"/>
      <c r="O159" s="70"/>
      <c r="P159" s="70"/>
      <c r="Q159" s="70"/>
      <c r="R159" s="70"/>
      <c r="S159" s="70"/>
      <c r="T159" s="70"/>
      <c r="U159" s="70"/>
      <c r="V159" s="70"/>
      <c r="W159" s="70"/>
      <c r="X159" s="70"/>
      <c r="Y159" s="70"/>
      <c r="Z159" s="70"/>
      <c r="AA159" s="70"/>
    </row>
    <row r="160" spans="1:27" ht="12.75" customHeight="1">
      <c r="A160" s="70"/>
      <c r="B160" s="70"/>
      <c r="C160" s="72"/>
      <c r="D160" s="72"/>
      <c r="E160" s="72"/>
      <c r="F160" s="72"/>
      <c r="G160" s="80"/>
      <c r="H160" s="70"/>
      <c r="I160" s="70"/>
      <c r="J160" s="70"/>
      <c r="K160" s="70"/>
      <c r="L160" s="70"/>
      <c r="M160" s="70"/>
      <c r="N160" s="70"/>
      <c r="O160" s="70"/>
      <c r="P160" s="70"/>
      <c r="Q160" s="70"/>
      <c r="R160" s="70"/>
      <c r="S160" s="70"/>
      <c r="T160" s="70"/>
      <c r="U160" s="70"/>
      <c r="V160" s="70"/>
      <c r="W160" s="70"/>
      <c r="X160" s="70"/>
      <c r="Y160" s="70"/>
      <c r="Z160" s="70"/>
      <c r="AA160" s="70"/>
    </row>
    <row r="161" spans="1:27" ht="12.75" customHeight="1">
      <c r="A161" s="70"/>
      <c r="B161" s="70"/>
      <c r="C161" s="72"/>
      <c r="D161" s="72"/>
      <c r="E161" s="72"/>
      <c r="F161" s="72"/>
      <c r="G161" s="80"/>
      <c r="H161" s="70"/>
      <c r="I161" s="70"/>
      <c r="J161" s="70"/>
      <c r="K161" s="70"/>
      <c r="L161" s="70"/>
      <c r="M161" s="70"/>
      <c r="N161" s="70"/>
      <c r="O161" s="70"/>
      <c r="P161" s="70"/>
      <c r="Q161" s="70"/>
      <c r="R161" s="70"/>
      <c r="S161" s="70"/>
      <c r="T161" s="70"/>
      <c r="U161" s="70"/>
      <c r="V161" s="70"/>
      <c r="W161" s="70"/>
      <c r="X161" s="70"/>
      <c r="Y161" s="70"/>
      <c r="Z161" s="70"/>
      <c r="AA161" s="70"/>
    </row>
    <row r="162" spans="1:27" ht="12.75" customHeight="1">
      <c r="A162" s="70"/>
      <c r="B162" s="70"/>
      <c r="C162" s="72"/>
      <c r="D162" s="72"/>
      <c r="E162" s="72"/>
      <c r="F162" s="72"/>
      <c r="G162" s="80"/>
      <c r="H162" s="70"/>
      <c r="I162" s="70"/>
      <c r="J162" s="70"/>
      <c r="K162" s="70"/>
      <c r="L162" s="70"/>
      <c r="M162" s="70"/>
      <c r="N162" s="70"/>
      <c r="O162" s="70"/>
      <c r="P162" s="70"/>
      <c r="Q162" s="70"/>
      <c r="R162" s="70"/>
      <c r="S162" s="70"/>
      <c r="T162" s="70"/>
      <c r="U162" s="70"/>
      <c r="V162" s="70"/>
      <c r="W162" s="70"/>
      <c r="X162" s="70"/>
      <c r="Y162" s="70"/>
      <c r="Z162" s="70"/>
      <c r="AA162" s="70"/>
    </row>
    <row r="163" spans="1:27" ht="12.75" customHeight="1">
      <c r="A163" s="70"/>
      <c r="B163" s="70"/>
      <c r="C163" s="72"/>
      <c r="D163" s="72"/>
      <c r="E163" s="72"/>
      <c r="F163" s="72"/>
      <c r="G163" s="80"/>
      <c r="H163" s="70"/>
      <c r="I163" s="70"/>
      <c r="J163" s="70"/>
      <c r="K163" s="70"/>
      <c r="L163" s="70"/>
      <c r="M163" s="70"/>
      <c r="N163" s="70"/>
      <c r="O163" s="70"/>
      <c r="P163" s="70"/>
      <c r="Q163" s="70"/>
      <c r="R163" s="70"/>
      <c r="S163" s="70"/>
      <c r="T163" s="70"/>
      <c r="U163" s="70"/>
      <c r="V163" s="70"/>
      <c r="W163" s="70"/>
      <c r="X163" s="70"/>
      <c r="Y163" s="70"/>
      <c r="Z163" s="70"/>
      <c r="AA163" s="70"/>
    </row>
    <row r="164" spans="1:27" ht="12.75" customHeight="1">
      <c r="A164" s="70"/>
      <c r="B164" s="70"/>
      <c r="C164" s="72"/>
      <c r="D164" s="72"/>
      <c r="E164" s="72"/>
      <c r="F164" s="72"/>
      <c r="G164" s="80"/>
      <c r="H164" s="70"/>
      <c r="I164" s="70"/>
      <c r="J164" s="70"/>
      <c r="K164" s="70"/>
      <c r="L164" s="70"/>
      <c r="M164" s="70"/>
      <c r="N164" s="70"/>
      <c r="O164" s="70"/>
      <c r="P164" s="70"/>
      <c r="Q164" s="70"/>
      <c r="R164" s="70"/>
      <c r="S164" s="70"/>
      <c r="T164" s="70"/>
      <c r="U164" s="70"/>
      <c r="V164" s="70"/>
      <c r="W164" s="70"/>
      <c r="X164" s="70"/>
      <c r="Y164" s="70"/>
      <c r="Z164" s="70"/>
      <c r="AA164" s="70"/>
    </row>
    <row r="165" spans="1:27" ht="12.75" customHeight="1">
      <c r="A165" s="70"/>
      <c r="B165" s="70"/>
      <c r="C165" s="72"/>
      <c r="D165" s="72"/>
      <c r="E165" s="72"/>
      <c r="F165" s="72"/>
      <c r="G165" s="80"/>
      <c r="H165" s="70"/>
      <c r="I165" s="70"/>
      <c r="J165" s="70"/>
      <c r="K165" s="70"/>
      <c r="L165" s="70"/>
      <c r="M165" s="70"/>
      <c r="N165" s="70"/>
      <c r="O165" s="70"/>
      <c r="P165" s="70"/>
      <c r="Q165" s="70"/>
      <c r="R165" s="70"/>
      <c r="S165" s="70"/>
      <c r="T165" s="70"/>
      <c r="U165" s="70"/>
      <c r="V165" s="70"/>
      <c r="W165" s="70"/>
      <c r="X165" s="70"/>
      <c r="Y165" s="70"/>
      <c r="Z165" s="70"/>
      <c r="AA165" s="70"/>
    </row>
    <row r="166" spans="1:27" ht="12.75" customHeight="1">
      <c r="A166" s="70"/>
      <c r="B166" s="70"/>
      <c r="C166" s="72"/>
      <c r="D166" s="72"/>
      <c r="E166" s="72"/>
      <c r="F166" s="72"/>
      <c r="G166" s="80"/>
      <c r="H166" s="70"/>
      <c r="I166" s="70"/>
      <c r="J166" s="70"/>
      <c r="K166" s="70"/>
      <c r="L166" s="70"/>
      <c r="M166" s="70"/>
      <c r="N166" s="70"/>
      <c r="O166" s="70"/>
      <c r="P166" s="70"/>
      <c r="Q166" s="70"/>
      <c r="R166" s="70"/>
      <c r="S166" s="70"/>
      <c r="T166" s="70"/>
      <c r="U166" s="70"/>
      <c r="V166" s="70"/>
      <c r="W166" s="70"/>
      <c r="X166" s="70"/>
      <c r="Y166" s="70"/>
      <c r="Z166" s="70"/>
      <c r="AA166" s="70"/>
    </row>
    <row r="167" spans="1:27" ht="12.75" customHeight="1">
      <c r="A167" s="70"/>
      <c r="B167" s="70"/>
      <c r="C167" s="72"/>
      <c r="D167" s="72"/>
      <c r="E167" s="72"/>
      <c r="F167" s="72"/>
      <c r="G167" s="80"/>
      <c r="H167" s="70"/>
      <c r="I167" s="70"/>
      <c r="J167" s="70"/>
      <c r="K167" s="70"/>
      <c r="L167" s="70"/>
      <c r="M167" s="70"/>
      <c r="N167" s="70"/>
      <c r="O167" s="70"/>
      <c r="P167" s="70"/>
      <c r="Q167" s="70"/>
      <c r="R167" s="70"/>
      <c r="S167" s="70"/>
      <c r="T167" s="70"/>
      <c r="U167" s="70"/>
      <c r="V167" s="70"/>
      <c r="W167" s="70"/>
      <c r="X167" s="70"/>
      <c r="Y167" s="70"/>
      <c r="Z167" s="70"/>
      <c r="AA167" s="70"/>
    </row>
    <row r="168" spans="1:27" ht="12.75" customHeight="1">
      <c r="A168" s="70"/>
      <c r="B168" s="70"/>
      <c r="C168" s="72"/>
      <c r="D168" s="72"/>
      <c r="E168" s="72"/>
      <c r="F168" s="72"/>
      <c r="G168" s="80"/>
      <c r="H168" s="70"/>
      <c r="I168" s="70"/>
      <c r="J168" s="70"/>
      <c r="K168" s="70"/>
      <c r="L168" s="70"/>
      <c r="M168" s="70"/>
      <c r="N168" s="70"/>
      <c r="O168" s="70"/>
      <c r="P168" s="70"/>
      <c r="Q168" s="70"/>
      <c r="R168" s="70"/>
      <c r="S168" s="70"/>
      <c r="T168" s="70"/>
      <c r="U168" s="70"/>
      <c r="V168" s="70"/>
      <c r="W168" s="70"/>
      <c r="X168" s="70"/>
      <c r="Y168" s="70"/>
      <c r="Z168" s="70"/>
      <c r="AA168" s="70"/>
    </row>
    <row r="169" spans="1:27" ht="12.75" customHeight="1">
      <c r="A169" s="70"/>
      <c r="B169" s="70"/>
      <c r="C169" s="72"/>
      <c r="D169" s="72"/>
      <c r="E169" s="72"/>
      <c r="F169" s="72"/>
      <c r="G169" s="80"/>
      <c r="H169" s="70"/>
      <c r="I169" s="70"/>
      <c r="J169" s="70"/>
      <c r="K169" s="70"/>
      <c r="L169" s="70"/>
      <c r="M169" s="70"/>
      <c r="N169" s="70"/>
      <c r="O169" s="70"/>
      <c r="P169" s="70"/>
      <c r="Q169" s="70"/>
      <c r="R169" s="70"/>
      <c r="S169" s="70"/>
      <c r="T169" s="70"/>
      <c r="U169" s="70"/>
      <c r="V169" s="70"/>
      <c r="W169" s="70"/>
      <c r="X169" s="70"/>
      <c r="Y169" s="70"/>
      <c r="Z169" s="70"/>
      <c r="AA169" s="70"/>
    </row>
    <row r="170" spans="1:27" ht="12.75" customHeight="1">
      <c r="A170" s="70"/>
      <c r="B170" s="70"/>
      <c r="C170" s="72"/>
      <c r="D170" s="72"/>
      <c r="E170" s="72"/>
      <c r="F170" s="72"/>
      <c r="G170" s="80"/>
      <c r="H170" s="70"/>
      <c r="I170" s="70"/>
      <c r="J170" s="70"/>
      <c r="K170" s="70"/>
      <c r="L170" s="70"/>
      <c r="M170" s="70"/>
      <c r="N170" s="70"/>
      <c r="O170" s="70"/>
      <c r="P170" s="70"/>
      <c r="Q170" s="70"/>
      <c r="R170" s="70"/>
      <c r="S170" s="70"/>
      <c r="T170" s="70"/>
      <c r="U170" s="70"/>
      <c r="V170" s="70"/>
      <c r="W170" s="70"/>
      <c r="X170" s="70"/>
      <c r="Y170" s="70"/>
      <c r="Z170" s="70"/>
      <c r="AA170" s="70"/>
    </row>
    <row r="171" spans="1:27" ht="12.75" customHeight="1">
      <c r="A171" s="70"/>
      <c r="B171" s="70"/>
      <c r="C171" s="72"/>
      <c r="D171" s="72"/>
      <c r="E171" s="72"/>
      <c r="F171" s="72"/>
      <c r="G171" s="80"/>
      <c r="H171" s="70"/>
      <c r="I171" s="70"/>
      <c r="J171" s="70"/>
      <c r="K171" s="70"/>
      <c r="L171" s="70"/>
      <c r="M171" s="70"/>
      <c r="N171" s="70"/>
      <c r="O171" s="70"/>
      <c r="P171" s="70"/>
      <c r="Q171" s="70"/>
      <c r="R171" s="70"/>
      <c r="S171" s="70"/>
      <c r="T171" s="70"/>
      <c r="U171" s="70"/>
      <c r="V171" s="70"/>
      <c r="W171" s="70"/>
      <c r="X171" s="70"/>
      <c r="Y171" s="70"/>
      <c r="Z171" s="70"/>
      <c r="AA171" s="70"/>
    </row>
    <row r="172" spans="1:27" ht="12.75" customHeight="1">
      <c r="A172" s="70"/>
      <c r="B172" s="70"/>
      <c r="C172" s="72"/>
      <c r="D172" s="72"/>
      <c r="E172" s="72"/>
      <c r="F172" s="72"/>
      <c r="G172" s="80"/>
      <c r="H172" s="70"/>
      <c r="I172" s="70"/>
      <c r="J172" s="70"/>
      <c r="K172" s="70"/>
      <c r="L172" s="70"/>
      <c r="M172" s="70"/>
      <c r="N172" s="70"/>
      <c r="O172" s="70"/>
      <c r="P172" s="70"/>
      <c r="Q172" s="70"/>
      <c r="R172" s="70"/>
      <c r="S172" s="70"/>
      <c r="T172" s="70"/>
      <c r="U172" s="70"/>
      <c r="V172" s="70"/>
      <c r="W172" s="70"/>
      <c r="X172" s="70"/>
      <c r="Y172" s="70"/>
      <c r="Z172" s="70"/>
      <c r="AA172" s="70"/>
    </row>
    <row r="173" spans="1:27" ht="12.75" customHeight="1">
      <c r="A173" s="70"/>
      <c r="B173" s="70"/>
      <c r="C173" s="72"/>
      <c r="D173" s="72"/>
      <c r="E173" s="72"/>
      <c r="F173" s="72"/>
      <c r="G173" s="80"/>
      <c r="H173" s="70"/>
      <c r="I173" s="70"/>
      <c r="J173" s="70"/>
      <c r="K173" s="70"/>
      <c r="L173" s="70"/>
      <c r="M173" s="70"/>
      <c r="N173" s="70"/>
      <c r="O173" s="70"/>
      <c r="P173" s="70"/>
      <c r="Q173" s="70"/>
      <c r="R173" s="70"/>
      <c r="S173" s="70"/>
      <c r="T173" s="70"/>
      <c r="U173" s="70"/>
      <c r="V173" s="70"/>
      <c r="W173" s="70"/>
      <c r="X173" s="70"/>
      <c r="Y173" s="70"/>
      <c r="Z173" s="70"/>
      <c r="AA173" s="70"/>
    </row>
    <row r="174" spans="1:27" ht="12.75" customHeight="1">
      <c r="A174" s="70"/>
      <c r="B174" s="70"/>
      <c r="C174" s="72"/>
      <c r="D174" s="72"/>
      <c r="E174" s="72"/>
      <c r="F174" s="72"/>
      <c r="G174" s="80"/>
      <c r="H174" s="70"/>
      <c r="I174" s="70"/>
      <c r="J174" s="70"/>
      <c r="K174" s="70"/>
      <c r="L174" s="70"/>
      <c r="M174" s="70"/>
      <c r="N174" s="70"/>
      <c r="O174" s="70"/>
      <c r="P174" s="70"/>
      <c r="Q174" s="70"/>
      <c r="R174" s="70"/>
      <c r="S174" s="70"/>
      <c r="T174" s="70"/>
      <c r="U174" s="70"/>
      <c r="V174" s="70"/>
      <c r="W174" s="70"/>
      <c r="X174" s="70"/>
      <c r="Y174" s="70"/>
      <c r="Z174" s="70"/>
      <c r="AA174" s="70"/>
    </row>
    <row r="175" spans="1:27" ht="12.75" customHeight="1">
      <c r="A175" s="70"/>
      <c r="B175" s="70"/>
      <c r="C175" s="72"/>
      <c r="D175" s="72"/>
      <c r="E175" s="72"/>
      <c r="F175" s="72"/>
      <c r="G175" s="80"/>
      <c r="H175" s="70"/>
      <c r="I175" s="70"/>
      <c r="J175" s="70"/>
      <c r="K175" s="70"/>
      <c r="L175" s="70"/>
      <c r="M175" s="70"/>
      <c r="N175" s="70"/>
      <c r="O175" s="70"/>
      <c r="P175" s="70"/>
      <c r="Q175" s="70"/>
      <c r="R175" s="70"/>
      <c r="S175" s="70"/>
      <c r="T175" s="70"/>
      <c r="U175" s="70"/>
      <c r="V175" s="70"/>
      <c r="W175" s="70"/>
      <c r="X175" s="70"/>
      <c r="Y175" s="70"/>
      <c r="Z175" s="70"/>
      <c r="AA175" s="70"/>
    </row>
    <row r="176" spans="1:27" ht="12.75" customHeight="1">
      <c r="A176" s="70"/>
      <c r="B176" s="70"/>
      <c r="C176" s="72"/>
      <c r="D176" s="72"/>
      <c r="E176" s="72"/>
      <c r="F176" s="72"/>
      <c r="G176" s="80"/>
      <c r="H176" s="70"/>
      <c r="I176" s="70"/>
      <c r="J176" s="70"/>
      <c r="K176" s="70"/>
      <c r="L176" s="70"/>
      <c r="M176" s="70"/>
      <c r="N176" s="70"/>
      <c r="O176" s="70"/>
      <c r="P176" s="70"/>
      <c r="Q176" s="70"/>
      <c r="R176" s="70"/>
      <c r="S176" s="70"/>
      <c r="T176" s="70"/>
      <c r="U176" s="70"/>
      <c r="V176" s="70"/>
      <c r="W176" s="70"/>
      <c r="X176" s="70"/>
      <c r="Y176" s="70"/>
      <c r="Z176" s="70"/>
      <c r="AA176" s="70"/>
    </row>
    <row r="177" spans="1:27" ht="12.75" customHeight="1">
      <c r="A177" s="70"/>
      <c r="B177" s="70"/>
      <c r="C177" s="72"/>
      <c r="D177" s="72"/>
      <c r="E177" s="72"/>
      <c r="F177" s="72"/>
      <c r="G177" s="80"/>
      <c r="H177" s="70"/>
      <c r="I177" s="70"/>
      <c r="J177" s="70"/>
      <c r="K177" s="70"/>
      <c r="L177" s="70"/>
      <c r="M177" s="70"/>
      <c r="N177" s="70"/>
      <c r="O177" s="70"/>
      <c r="P177" s="70"/>
      <c r="Q177" s="70"/>
      <c r="R177" s="70"/>
      <c r="S177" s="70"/>
      <c r="T177" s="70"/>
      <c r="U177" s="70"/>
      <c r="V177" s="70"/>
      <c r="W177" s="70"/>
      <c r="X177" s="70"/>
      <c r="Y177" s="70"/>
      <c r="Z177" s="70"/>
      <c r="AA177" s="70"/>
    </row>
    <row r="178" spans="1:27" ht="12.75" customHeight="1">
      <c r="A178" s="70"/>
      <c r="B178" s="70"/>
      <c r="C178" s="72"/>
      <c r="D178" s="72"/>
      <c r="E178" s="72"/>
      <c r="F178" s="72"/>
      <c r="G178" s="80"/>
      <c r="H178" s="70"/>
      <c r="I178" s="70"/>
      <c r="J178" s="70"/>
      <c r="K178" s="70"/>
      <c r="L178" s="70"/>
      <c r="M178" s="70"/>
      <c r="N178" s="70"/>
      <c r="O178" s="70"/>
      <c r="P178" s="70"/>
      <c r="Q178" s="70"/>
      <c r="R178" s="70"/>
      <c r="S178" s="70"/>
      <c r="T178" s="70"/>
      <c r="U178" s="70"/>
      <c r="V178" s="70"/>
      <c r="W178" s="70"/>
      <c r="X178" s="70"/>
      <c r="Y178" s="70"/>
      <c r="Z178" s="70"/>
      <c r="AA178" s="70"/>
    </row>
    <row r="179" spans="1:27" ht="12.75" customHeight="1">
      <c r="A179" s="70"/>
      <c r="B179" s="70"/>
      <c r="C179" s="72"/>
      <c r="D179" s="72"/>
      <c r="E179" s="72"/>
      <c r="F179" s="72"/>
      <c r="G179" s="80"/>
      <c r="H179" s="70"/>
      <c r="I179" s="70"/>
      <c r="J179" s="70"/>
      <c r="K179" s="70"/>
      <c r="L179" s="70"/>
      <c r="M179" s="70"/>
      <c r="N179" s="70"/>
      <c r="O179" s="70"/>
      <c r="P179" s="70"/>
      <c r="Q179" s="70"/>
      <c r="R179" s="70"/>
      <c r="S179" s="70"/>
      <c r="T179" s="70"/>
      <c r="U179" s="70"/>
      <c r="V179" s="70"/>
      <c r="W179" s="70"/>
      <c r="X179" s="70"/>
      <c r="Y179" s="70"/>
      <c r="Z179" s="70"/>
      <c r="AA179" s="70"/>
    </row>
    <row r="180" spans="1:27" ht="12.75" customHeight="1">
      <c r="A180" s="70"/>
      <c r="B180" s="70"/>
      <c r="C180" s="72"/>
      <c r="D180" s="72"/>
      <c r="E180" s="72"/>
      <c r="F180" s="72"/>
      <c r="G180" s="80"/>
      <c r="H180" s="70"/>
      <c r="I180" s="70"/>
      <c r="J180" s="70"/>
      <c r="K180" s="70"/>
      <c r="L180" s="70"/>
      <c r="M180" s="70"/>
      <c r="N180" s="70"/>
      <c r="O180" s="70"/>
      <c r="P180" s="70"/>
      <c r="Q180" s="70"/>
      <c r="R180" s="70"/>
      <c r="S180" s="70"/>
      <c r="T180" s="70"/>
      <c r="U180" s="70"/>
      <c r="V180" s="70"/>
      <c r="W180" s="70"/>
      <c r="X180" s="70"/>
      <c r="Y180" s="70"/>
      <c r="Z180" s="70"/>
      <c r="AA180" s="70"/>
    </row>
    <row r="181" spans="1:27" ht="12.75" customHeight="1">
      <c r="A181" s="70"/>
      <c r="B181" s="70"/>
      <c r="C181" s="72"/>
      <c r="D181" s="72"/>
      <c r="E181" s="72"/>
      <c r="F181" s="72"/>
      <c r="G181" s="80"/>
      <c r="H181" s="70"/>
      <c r="I181" s="70"/>
      <c r="J181" s="70"/>
      <c r="K181" s="70"/>
      <c r="L181" s="70"/>
      <c r="M181" s="70"/>
      <c r="N181" s="70"/>
      <c r="O181" s="70"/>
      <c r="P181" s="70"/>
      <c r="Q181" s="70"/>
      <c r="R181" s="70"/>
      <c r="S181" s="70"/>
      <c r="T181" s="70"/>
      <c r="U181" s="70"/>
      <c r="V181" s="70"/>
      <c r="W181" s="70"/>
      <c r="X181" s="70"/>
      <c r="Y181" s="70"/>
      <c r="Z181" s="70"/>
      <c r="AA181" s="70"/>
    </row>
    <row r="182" spans="1:27" ht="12.75" customHeight="1">
      <c r="A182" s="70"/>
      <c r="B182" s="70"/>
      <c r="C182" s="72"/>
      <c r="D182" s="72"/>
      <c r="E182" s="72"/>
      <c r="F182" s="72"/>
      <c r="G182" s="80"/>
      <c r="H182" s="70"/>
      <c r="I182" s="70"/>
      <c r="J182" s="70"/>
      <c r="K182" s="70"/>
      <c r="L182" s="70"/>
      <c r="M182" s="70"/>
      <c r="N182" s="70"/>
      <c r="O182" s="70"/>
      <c r="P182" s="70"/>
      <c r="Q182" s="70"/>
      <c r="R182" s="70"/>
      <c r="S182" s="70"/>
      <c r="T182" s="70"/>
      <c r="U182" s="70"/>
      <c r="V182" s="70"/>
      <c r="W182" s="70"/>
      <c r="X182" s="70"/>
      <c r="Y182" s="70"/>
      <c r="Z182" s="70"/>
      <c r="AA182" s="70"/>
    </row>
    <row r="183" spans="1:27" ht="12.75" customHeight="1">
      <c r="A183" s="70"/>
      <c r="B183" s="70"/>
      <c r="C183" s="72"/>
      <c r="D183" s="72"/>
      <c r="E183" s="72"/>
      <c r="F183" s="72"/>
      <c r="G183" s="80"/>
      <c r="H183" s="70"/>
      <c r="I183" s="70"/>
      <c r="J183" s="70"/>
      <c r="K183" s="70"/>
      <c r="L183" s="70"/>
      <c r="M183" s="70"/>
      <c r="N183" s="70"/>
      <c r="O183" s="70"/>
      <c r="P183" s="70"/>
      <c r="Q183" s="70"/>
      <c r="R183" s="70"/>
      <c r="S183" s="70"/>
      <c r="T183" s="70"/>
      <c r="U183" s="70"/>
      <c r="V183" s="70"/>
      <c r="W183" s="70"/>
      <c r="X183" s="70"/>
      <c r="Y183" s="70"/>
      <c r="Z183" s="70"/>
      <c r="AA183" s="70"/>
    </row>
    <row r="184" spans="1:27" ht="12.75" customHeight="1">
      <c r="A184" s="70"/>
      <c r="B184" s="70"/>
      <c r="C184" s="72"/>
      <c r="D184" s="72"/>
      <c r="E184" s="72"/>
      <c r="F184" s="72"/>
      <c r="G184" s="80"/>
      <c r="H184" s="70"/>
      <c r="I184" s="70"/>
      <c r="J184" s="70"/>
      <c r="K184" s="70"/>
      <c r="L184" s="70"/>
      <c r="M184" s="70"/>
      <c r="N184" s="70"/>
      <c r="O184" s="70"/>
      <c r="P184" s="70"/>
      <c r="Q184" s="70"/>
      <c r="R184" s="70"/>
      <c r="S184" s="70"/>
      <c r="T184" s="70"/>
      <c r="U184" s="70"/>
      <c r="V184" s="70"/>
      <c r="W184" s="70"/>
      <c r="X184" s="70"/>
      <c r="Y184" s="70"/>
      <c r="Z184" s="70"/>
      <c r="AA184" s="70"/>
    </row>
    <row r="185" spans="1:27" ht="12.75" customHeight="1">
      <c r="A185" s="70"/>
      <c r="B185" s="70"/>
      <c r="C185" s="72"/>
      <c r="D185" s="72"/>
      <c r="E185" s="72"/>
      <c r="F185" s="72"/>
      <c r="G185" s="80"/>
      <c r="H185" s="70"/>
      <c r="I185" s="70"/>
      <c r="J185" s="70"/>
      <c r="K185" s="70"/>
      <c r="L185" s="70"/>
      <c r="M185" s="70"/>
      <c r="N185" s="70"/>
      <c r="O185" s="70"/>
      <c r="P185" s="70"/>
      <c r="Q185" s="70"/>
      <c r="R185" s="70"/>
      <c r="S185" s="70"/>
      <c r="T185" s="70"/>
      <c r="U185" s="70"/>
      <c r="V185" s="70"/>
      <c r="W185" s="70"/>
      <c r="X185" s="70"/>
      <c r="Y185" s="70"/>
      <c r="Z185" s="70"/>
      <c r="AA185" s="70"/>
    </row>
    <row r="186" spans="1:27" ht="12.75" customHeight="1">
      <c r="A186" s="70"/>
      <c r="B186" s="70"/>
      <c r="C186" s="72"/>
      <c r="D186" s="72"/>
      <c r="E186" s="72"/>
      <c r="F186" s="72"/>
      <c r="G186" s="80"/>
      <c r="H186" s="70"/>
      <c r="I186" s="70"/>
      <c r="J186" s="70"/>
      <c r="K186" s="70"/>
      <c r="L186" s="70"/>
      <c r="M186" s="70"/>
      <c r="N186" s="70"/>
      <c r="O186" s="70"/>
      <c r="P186" s="70"/>
      <c r="Q186" s="70"/>
      <c r="R186" s="70"/>
      <c r="S186" s="70"/>
      <c r="T186" s="70"/>
      <c r="U186" s="70"/>
      <c r="V186" s="70"/>
      <c r="W186" s="70"/>
      <c r="X186" s="70"/>
      <c r="Y186" s="70"/>
      <c r="Z186" s="70"/>
      <c r="AA186" s="70"/>
    </row>
    <row r="187" spans="1:27" ht="12.75" customHeight="1">
      <c r="A187" s="70"/>
      <c r="B187" s="70"/>
      <c r="C187" s="72"/>
      <c r="D187" s="72"/>
      <c r="E187" s="72"/>
      <c r="F187" s="72"/>
      <c r="G187" s="80"/>
      <c r="H187" s="70"/>
      <c r="I187" s="70"/>
      <c r="J187" s="70"/>
      <c r="K187" s="70"/>
      <c r="L187" s="70"/>
      <c r="M187" s="70"/>
      <c r="N187" s="70"/>
      <c r="O187" s="70"/>
      <c r="P187" s="70"/>
      <c r="Q187" s="70"/>
      <c r="R187" s="70"/>
      <c r="S187" s="70"/>
      <c r="T187" s="70"/>
      <c r="U187" s="70"/>
      <c r="V187" s="70"/>
      <c r="W187" s="70"/>
      <c r="X187" s="70"/>
      <c r="Y187" s="70"/>
      <c r="Z187" s="70"/>
      <c r="AA187" s="70"/>
    </row>
    <row r="188" spans="1:27" ht="12.75" customHeight="1">
      <c r="A188" s="70"/>
      <c r="B188" s="70"/>
      <c r="C188" s="72"/>
      <c r="D188" s="72"/>
      <c r="E188" s="72"/>
      <c r="F188" s="72"/>
      <c r="G188" s="80"/>
      <c r="H188" s="70"/>
      <c r="I188" s="70"/>
      <c r="J188" s="70"/>
      <c r="K188" s="70"/>
      <c r="L188" s="70"/>
      <c r="M188" s="70"/>
      <c r="N188" s="70"/>
      <c r="O188" s="70"/>
      <c r="P188" s="70"/>
      <c r="Q188" s="70"/>
      <c r="R188" s="70"/>
      <c r="S188" s="70"/>
      <c r="T188" s="70"/>
      <c r="U188" s="70"/>
      <c r="V188" s="70"/>
      <c r="W188" s="70"/>
      <c r="X188" s="70"/>
      <c r="Y188" s="70"/>
      <c r="Z188" s="70"/>
      <c r="AA188" s="70"/>
    </row>
    <row r="189" spans="1:27" ht="12.75" customHeight="1">
      <c r="A189" s="70"/>
      <c r="B189" s="70"/>
      <c r="C189" s="72"/>
      <c r="D189" s="72"/>
      <c r="E189" s="72"/>
      <c r="F189" s="72"/>
      <c r="G189" s="80"/>
      <c r="H189" s="70"/>
      <c r="I189" s="70"/>
      <c r="J189" s="70"/>
      <c r="K189" s="70"/>
      <c r="L189" s="70"/>
      <c r="M189" s="70"/>
      <c r="N189" s="70"/>
      <c r="O189" s="70"/>
      <c r="P189" s="70"/>
      <c r="Q189" s="70"/>
      <c r="R189" s="70"/>
      <c r="S189" s="70"/>
      <c r="T189" s="70"/>
      <c r="U189" s="70"/>
      <c r="V189" s="70"/>
      <c r="W189" s="70"/>
      <c r="X189" s="70"/>
      <c r="Y189" s="70"/>
      <c r="Z189" s="70"/>
      <c r="AA189" s="70"/>
    </row>
    <row r="190" spans="1:27" ht="12.75" customHeight="1">
      <c r="A190" s="70"/>
      <c r="B190" s="70"/>
      <c r="C190" s="72"/>
      <c r="D190" s="72"/>
      <c r="E190" s="72"/>
      <c r="F190" s="72"/>
      <c r="G190" s="80"/>
      <c r="H190" s="70"/>
      <c r="I190" s="70"/>
      <c r="J190" s="70"/>
      <c r="K190" s="70"/>
      <c r="L190" s="70"/>
      <c r="M190" s="70"/>
      <c r="N190" s="70"/>
      <c r="O190" s="70"/>
      <c r="P190" s="70"/>
      <c r="Q190" s="70"/>
      <c r="R190" s="70"/>
      <c r="S190" s="70"/>
      <c r="T190" s="70"/>
      <c r="U190" s="70"/>
      <c r="V190" s="70"/>
      <c r="W190" s="70"/>
      <c r="X190" s="70"/>
      <c r="Y190" s="70"/>
      <c r="Z190" s="70"/>
      <c r="AA190" s="70"/>
    </row>
    <row r="191" spans="1:27" ht="12.75" customHeight="1">
      <c r="A191" s="70"/>
      <c r="B191" s="70"/>
      <c r="C191" s="72"/>
      <c r="D191" s="72"/>
      <c r="E191" s="72"/>
      <c r="F191" s="72"/>
      <c r="G191" s="80"/>
      <c r="H191" s="70"/>
      <c r="I191" s="70"/>
      <c r="J191" s="70"/>
      <c r="K191" s="70"/>
      <c r="L191" s="70"/>
      <c r="M191" s="70"/>
      <c r="N191" s="70"/>
      <c r="O191" s="70"/>
      <c r="P191" s="70"/>
      <c r="Q191" s="70"/>
      <c r="R191" s="70"/>
      <c r="S191" s="70"/>
      <c r="T191" s="70"/>
      <c r="U191" s="70"/>
      <c r="V191" s="70"/>
      <c r="W191" s="70"/>
      <c r="X191" s="70"/>
      <c r="Y191" s="70"/>
      <c r="Z191" s="70"/>
      <c r="AA191" s="70"/>
    </row>
    <row r="192" spans="1:27" ht="12.75" customHeight="1">
      <c r="A192" s="70"/>
      <c r="B192" s="70"/>
      <c r="C192" s="72"/>
      <c r="D192" s="72"/>
      <c r="E192" s="72"/>
      <c r="F192" s="72"/>
      <c r="G192" s="80"/>
      <c r="H192" s="70"/>
      <c r="I192" s="70"/>
      <c r="J192" s="70"/>
      <c r="K192" s="70"/>
      <c r="L192" s="70"/>
      <c r="M192" s="70"/>
      <c r="N192" s="70"/>
      <c r="O192" s="70"/>
      <c r="P192" s="70"/>
      <c r="Q192" s="70"/>
      <c r="R192" s="70"/>
      <c r="S192" s="70"/>
      <c r="T192" s="70"/>
      <c r="U192" s="70"/>
      <c r="V192" s="70"/>
      <c r="W192" s="70"/>
      <c r="X192" s="70"/>
      <c r="Y192" s="70"/>
      <c r="Z192" s="70"/>
      <c r="AA192" s="70"/>
    </row>
    <row r="193" spans="1:27" ht="12.75" customHeight="1">
      <c r="A193" s="70"/>
      <c r="B193" s="70"/>
      <c r="C193" s="72"/>
      <c r="D193" s="72"/>
      <c r="E193" s="72"/>
      <c r="F193" s="72"/>
      <c r="G193" s="80"/>
      <c r="H193" s="70"/>
      <c r="I193" s="70"/>
      <c r="J193" s="70"/>
      <c r="K193" s="70"/>
      <c r="L193" s="70"/>
      <c r="M193" s="70"/>
      <c r="N193" s="70"/>
      <c r="O193" s="70"/>
      <c r="P193" s="70"/>
      <c r="Q193" s="70"/>
      <c r="R193" s="70"/>
      <c r="S193" s="70"/>
      <c r="T193" s="70"/>
      <c r="U193" s="70"/>
      <c r="V193" s="70"/>
      <c r="W193" s="70"/>
      <c r="X193" s="70"/>
      <c r="Y193" s="70"/>
      <c r="Z193" s="70"/>
      <c r="AA193" s="70"/>
    </row>
    <row r="194" spans="1:27" ht="12.75" customHeight="1">
      <c r="A194" s="70"/>
      <c r="B194" s="70"/>
      <c r="C194" s="72"/>
      <c r="D194" s="72"/>
      <c r="E194" s="72"/>
      <c r="F194" s="72"/>
      <c r="G194" s="80"/>
      <c r="H194" s="70"/>
      <c r="I194" s="70"/>
      <c r="J194" s="70"/>
      <c r="K194" s="70"/>
      <c r="L194" s="70"/>
      <c r="M194" s="70"/>
      <c r="N194" s="70"/>
      <c r="O194" s="70"/>
      <c r="P194" s="70"/>
      <c r="Q194" s="70"/>
      <c r="R194" s="70"/>
      <c r="S194" s="70"/>
      <c r="T194" s="70"/>
      <c r="U194" s="70"/>
      <c r="V194" s="70"/>
      <c r="W194" s="70"/>
      <c r="X194" s="70"/>
      <c r="Y194" s="70"/>
      <c r="Z194" s="70"/>
      <c r="AA194" s="70"/>
    </row>
    <row r="195" spans="1:27" ht="12.75" customHeight="1">
      <c r="A195" s="70"/>
      <c r="B195" s="70"/>
      <c r="C195" s="72"/>
      <c r="D195" s="72"/>
      <c r="E195" s="72"/>
      <c r="F195" s="72"/>
      <c r="G195" s="80"/>
      <c r="H195" s="70"/>
      <c r="I195" s="70"/>
      <c r="J195" s="70"/>
      <c r="K195" s="70"/>
      <c r="L195" s="70"/>
      <c r="M195" s="70"/>
      <c r="N195" s="70"/>
      <c r="O195" s="70"/>
      <c r="P195" s="70"/>
      <c r="Q195" s="70"/>
      <c r="R195" s="70"/>
      <c r="S195" s="70"/>
      <c r="T195" s="70"/>
      <c r="U195" s="70"/>
      <c r="V195" s="70"/>
      <c r="W195" s="70"/>
      <c r="X195" s="70"/>
      <c r="Y195" s="70"/>
      <c r="Z195" s="70"/>
      <c r="AA195" s="70"/>
    </row>
    <row r="196" spans="1:27" ht="12.75" customHeight="1">
      <c r="A196" s="70"/>
      <c r="B196" s="70"/>
      <c r="C196" s="72"/>
      <c r="D196" s="72"/>
      <c r="E196" s="72"/>
      <c r="F196" s="72"/>
      <c r="G196" s="80"/>
      <c r="H196" s="70"/>
      <c r="I196" s="70"/>
      <c r="J196" s="70"/>
      <c r="K196" s="70"/>
      <c r="L196" s="70"/>
      <c r="M196" s="70"/>
      <c r="N196" s="70"/>
      <c r="O196" s="70"/>
      <c r="P196" s="70"/>
      <c r="Q196" s="70"/>
      <c r="R196" s="70"/>
      <c r="S196" s="70"/>
      <c r="T196" s="70"/>
      <c r="U196" s="70"/>
      <c r="V196" s="70"/>
      <c r="W196" s="70"/>
      <c r="X196" s="70"/>
      <c r="Y196" s="70"/>
      <c r="Z196" s="70"/>
      <c r="AA196" s="70"/>
    </row>
    <row r="197" spans="1:27" ht="12.75" customHeight="1">
      <c r="A197" s="70"/>
      <c r="B197" s="70"/>
      <c r="C197" s="72"/>
      <c r="D197" s="72"/>
      <c r="E197" s="72"/>
      <c r="F197" s="72"/>
      <c r="G197" s="80"/>
      <c r="H197" s="70"/>
      <c r="I197" s="70"/>
      <c r="J197" s="70"/>
      <c r="K197" s="70"/>
      <c r="L197" s="70"/>
      <c r="M197" s="70"/>
      <c r="N197" s="70"/>
      <c r="O197" s="70"/>
      <c r="P197" s="70"/>
      <c r="Q197" s="70"/>
      <c r="R197" s="70"/>
      <c r="S197" s="70"/>
      <c r="T197" s="70"/>
      <c r="U197" s="70"/>
      <c r="V197" s="70"/>
      <c r="W197" s="70"/>
      <c r="X197" s="70"/>
      <c r="Y197" s="70"/>
      <c r="Z197" s="70"/>
      <c r="AA197" s="70"/>
    </row>
    <row r="198" spans="1:27" ht="12.75" customHeight="1">
      <c r="A198" s="70"/>
      <c r="B198" s="70"/>
      <c r="C198" s="72"/>
      <c r="D198" s="72"/>
      <c r="E198" s="72"/>
      <c r="F198" s="72"/>
      <c r="G198" s="80"/>
      <c r="H198" s="70"/>
      <c r="I198" s="70"/>
      <c r="J198" s="70"/>
      <c r="K198" s="70"/>
      <c r="L198" s="70"/>
      <c r="M198" s="70"/>
      <c r="N198" s="70"/>
      <c r="O198" s="70"/>
      <c r="P198" s="70"/>
      <c r="Q198" s="70"/>
      <c r="R198" s="70"/>
      <c r="S198" s="70"/>
      <c r="T198" s="70"/>
      <c r="U198" s="70"/>
      <c r="V198" s="70"/>
      <c r="W198" s="70"/>
      <c r="X198" s="70"/>
      <c r="Y198" s="70"/>
      <c r="Z198" s="70"/>
      <c r="AA198" s="70"/>
    </row>
    <row r="199" spans="1:27" ht="12.75" customHeight="1">
      <c r="A199" s="70"/>
      <c r="B199" s="70"/>
      <c r="C199" s="72"/>
      <c r="D199" s="72"/>
      <c r="E199" s="72"/>
      <c r="F199" s="72"/>
      <c r="G199" s="80"/>
      <c r="H199" s="70"/>
      <c r="I199" s="70"/>
      <c r="J199" s="70"/>
      <c r="K199" s="70"/>
      <c r="L199" s="70"/>
      <c r="M199" s="70"/>
      <c r="N199" s="70"/>
      <c r="O199" s="70"/>
      <c r="P199" s="70"/>
      <c r="Q199" s="70"/>
      <c r="R199" s="70"/>
      <c r="S199" s="70"/>
      <c r="T199" s="70"/>
      <c r="U199" s="70"/>
      <c r="V199" s="70"/>
      <c r="W199" s="70"/>
      <c r="X199" s="70"/>
      <c r="Y199" s="70"/>
      <c r="Z199" s="70"/>
      <c r="AA199" s="70"/>
    </row>
    <row r="200" spans="1:27" ht="12.75" customHeight="1">
      <c r="A200" s="70"/>
      <c r="B200" s="70"/>
      <c r="C200" s="72"/>
      <c r="D200" s="72"/>
      <c r="E200" s="72"/>
      <c r="F200" s="72"/>
      <c r="G200" s="80"/>
      <c r="H200" s="70"/>
      <c r="I200" s="70"/>
      <c r="J200" s="70"/>
      <c r="K200" s="70"/>
      <c r="L200" s="70"/>
      <c r="M200" s="70"/>
      <c r="N200" s="70"/>
      <c r="O200" s="70"/>
      <c r="P200" s="70"/>
      <c r="Q200" s="70"/>
      <c r="R200" s="70"/>
      <c r="S200" s="70"/>
      <c r="T200" s="70"/>
      <c r="U200" s="70"/>
      <c r="V200" s="70"/>
      <c r="W200" s="70"/>
      <c r="X200" s="70"/>
      <c r="Y200" s="70"/>
      <c r="Z200" s="70"/>
      <c r="AA200" s="70"/>
    </row>
    <row r="201" spans="1:27" ht="12.75" customHeight="1">
      <c r="A201" s="70"/>
      <c r="B201" s="70"/>
      <c r="C201" s="72"/>
      <c r="D201" s="72"/>
      <c r="E201" s="72"/>
      <c r="F201" s="72"/>
      <c r="G201" s="80"/>
      <c r="H201" s="70"/>
      <c r="I201" s="70"/>
      <c r="J201" s="70"/>
      <c r="K201" s="70"/>
      <c r="L201" s="70"/>
      <c r="M201" s="70"/>
      <c r="N201" s="70"/>
      <c r="O201" s="70"/>
      <c r="P201" s="70"/>
      <c r="Q201" s="70"/>
      <c r="R201" s="70"/>
      <c r="S201" s="70"/>
      <c r="T201" s="70"/>
      <c r="U201" s="70"/>
      <c r="V201" s="70"/>
      <c r="W201" s="70"/>
      <c r="X201" s="70"/>
      <c r="Y201" s="70"/>
      <c r="Z201" s="70"/>
      <c r="AA201" s="70"/>
    </row>
    <row r="202" spans="1:27" ht="12.75" customHeight="1">
      <c r="A202" s="70"/>
      <c r="B202" s="70"/>
      <c r="C202" s="72"/>
      <c r="D202" s="72"/>
      <c r="E202" s="72"/>
      <c r="F202" s="72"/>
      <c r="G202" s="80"/>
      <c r="H202" s="70"/>
      <c r="I202" s="70"/>
      <c r="J202" s="70"/>
      <c r="K202" s="70"/>
      <c r="L202" s="70"/>
      <c r="M202" s="70"/>
      <c r="N202" s="70"/>
      <c r="O202" s="70"/>
      <c r="P202" s="70"/>
      <c r="Q202" s="70"/>
      <c r="R202" s="70"/>
      <c r="S202" s="70"/>
      <c r="T202" s="70"/>
      <c r="U202" s="70"/>
      <c r="V202" s="70"/>
      <c r="W202" s="70"/>
      <c r="X202" s="70"/>
      <c r="Y202" s="70"/>
      <c r="Z202" s="70"/>
      <c r="AA202" s="70"/>
    </row>
    <row r="203" spans="1:27" ht="12.75" customHeight="1">
      <c r="A203" s="70"/>
      <c r="B203" s="70"/>
      <c r="C203" s="72"/>
      <c r="D203" s="72"/>
      <c r="E203" s="72"/>
      <c r="F203" s="72"/>
      <c r="G203" s="80"/>
      <c r="H203" s="70"/>
      <c r="I203" s="70"/>
      <c r="J203" s="70"/>
      <c r="K203" s="70"/>
      <c r="L203" s="70"/>
      <c r="M203" s="70"/>
      <c r="N203" s="70"/>
      <c r="O203" s="70"/>
      <c r="P203" s="70"/>
      <c r="Q203" s="70"/>
      <c r="R203" s="70"/>
      <c r="S203" s="70"/>
      <c r="T203" s="70"/>
      <c r="U203" s="70"/>
      <c r="V203" s="70"/>
      <c r="W203" s="70"/>
      <c r="X203" s="70"/>
      <c r="Y203" s="70"/>
      <c r="Z203" s="70"/>
      <c r="AA203" s="70"/>
    </row>
    <row r="204" spans="1:27" ht="12.75" customHeight="1">
      <c r="A204" s="70"/>
      <c r="B204" s="70"/>
      <c r="C204" s="72"/>
      <c r="D204" s="72"/>
      <c r="E204" s="72"/>
      <c r="F204" s="72"/>
      <c r="G204" s="80"/>
      <c r="H204" s="70"/>
      <c r="I204" s="70"/>
      <c r="J204" s="70"/>
      <c r="K204" s="70"/>
      <c r="L204" s="70"/>
      <c r="M204" s="70"/>
      <c r="N204" s="70"/>
      <c r="O204" s="70"/>
      <c r="P204" s="70"/>
      <c r="Q204" s="70"/>
      <c r="R204" s="70"/>
      <c r="S204" s="70"/>
      <c r="T204" s="70"/>
      <c r="U204" s="70"/>
      <c r="V204" s="70"/>
      <c r="W204" s="70"/>
      <c r="X204" s="70"/>
      <c r="Y204" s="70"/>
      <c r="Z204" s="70"/>
      <c r="AA204" s="70"/>
    </row>
    <row r="205" spans="1:27" ht="12.75" customHeight="1">
      <c r="A205" s="70"/>
      <c r="B205" s="70"/>
      <c r="C205" s="72"/>
      <c r="D205" s="72"/>
      <c r="E205" s="72"/>
      <c r="F205" s="72"/>
      <c r="G205" s="80"/>
      <c r="H205" s="70"/>
      <c r="I205" s="70"/>
      <c r="J205" s="70"/>
      <c r="K205" s="70"/>
      <c r="L205" s="70"/>
      <c r="M205" s="70"/>
      <c r="N205" s="70"/>
      <c r="O205" s="70"/>
      <c r="P205" s="70"/>
      <c r="Q205" s="70"/>
      <c r="R205" s="70"/>
      <c r="S205" s="70"/>
      <c r="T205" s="70"/>
      <c r="U205" s="70"/>
      <c r="V205" s="70"/>
      <c r="W205" s="70"/>
      <c r="X205" s="70"/>
      <c r="Y205" s="70"/>
      <c r="Z205" s="70"/>
      <c r="AA205" s="70"/>
    </row>
    <row r="206" spans="1:27" ht="12.75" customHeight="1">
      <c r="A206" s="70"/>
      <c r="B206" s="70"/>
      <c r="C206" s="72"/>
      <c r="D206" s="72"/>
      <c r="E206" s="72"/>
      <c r="F206" s="72"/>
      <c r="G206" s="80"/>
      <c r="H206" s="70"/>
      <c r="I206" s="70"/>
      <c r="J206" s="70"/>
      <c r="K206" s="70"/>
      <c r="L206" s="70"/>
      <c r="M206" s="70"/>
      <c r="N206" s="70"/>
      <c r="O206" s="70"/>
      <c r="P206" s="70"/>
      <c r="Q206" s="70"/>
      <c r="R206" s="70"/>
      <c r="S206" s="70"/>
      <c r="T206" s="70"/>
      <c r="U206" s="70"/>
      <c r="V206" s="70"/>
      <c r="W206" s="70"/>
      <c r="X206" s="70"/>
      <c r="Y206" s="70"/>
      <c r="Z206" s="70"/>
      <c r="AA206" s="70"/>
    </row>
    <row r="207" spans="1:27" ht="12.75" customHeight="1">
      <c r="A207" s="70"/>
      <c r="B207" s="70"/>
      <c r="C207" s="72"/>
      <c r="D207" s="72"/>
      <c r="E207" s="72"/>
      <c r="F207" s="72"/>
      <c r="G207" s="80"/>
      <c r="H207" s="70"/>
      <c r="I207" s="70"/>
      <c r="J207" s="70"/>
      <c r="K207" s="70"/>
      <c r="L207" s="70"/>
      <c r="M207" s="70"/>
      <c r="N207" s="70"/>
      <c r="O207" s="70"/>
      <c r="P207" s="70"/>
      <c r="Q207" s="70"/>
      <c r="R207" s="70"/>
      <c r="S207" s="70"/>
      <c r="T207" s="70"/>
      <c r="U207" s="70"/>
      <c r="V207" s="70"/>
      <c r="W207" s="70"/>
      <c r="X207" s="70"/>
      <c r="Y207" s="70"/>
      <c r="Z207" s="70"/>
      <c r="AA207" s="70"/>
    </row>
    <row r="208" spans="1:27" ht="12.75" customHeight="1">
      <c r="A208" s="70"/>
      <c r="B208" s="70"/>
      <c r="C208" s="72"/>
      <c r="D208" s="72"/>
      <c r="E208" s="72"/>
      <c r="F208" s="72"/>
      <c r="G208" s="80"/>
      <c r="H208" s="70"/>
      <c r="I208" s="70"/>
      <c r="J208" s="70"/>
      <c r="K208" s="70"/>
      <c r="L208" s="70"/>
      <c r="M208" s="70"/>
      <c r="N208" s="70"/>
      <c r="O208" s="70"/>
      <c r="P208" s="70"/>
      <c r="Q208" s="70"/>
      <c r="R208" s="70"/>
      <c r="S208" s="70"/>
      <c r="T208" s="70"/>
      <c r="U208" s="70"/>
      <c r="V208" s="70"/>
      <c r="W208" s="70"/>
      <c r="X208" s="70"/>
      <c r="Y208" s="70"/>
      <c r="Z208" s="70"/>
      <c r="AA208" s="70"/>
    </row>
    <row r="209" spans="1:27" ht="12.75" customHeight="1">
      <c r="A209" s="70"/>
      <c r="B209" s="70"/>
      <c r="C209" s="72"/>
      <c r="D209" s="72"/>
      <c r="E209" s="72"/>
      <c r="F209" s="72"/>
      <c r="G209" s="80"/>
      <c r="H209" s="70"/>
      <c r="I209" s="70"/>
      <c r="J209" s="70"/>
      <c r="K209" s="70"/>
      <c r="L209" s="70"/>
      <c r="M209" s="70"/>
      <c r="N209" s="70"/>
      <c r="O209" s="70"/>
      <c r="P209" s="70"/>
      <c r="Q209" s="70"/>
      <c r="R209" s="70"/>
      <c r="S209" s="70"/>
      <c r="T209" s="70"/>
      <c r="U209" s="70"/>
      <c r="V209" s="70"/>
      <c r="W209" s="70"/>
      <c r="X209" s="70"/>
      <c r="Y209" s="70"/>
      <c r="Z209" s="70"/>
      <c r="AA209" s="70"/>
    </row>
    <row r="210" spans="1:27" ht="12.75" customHeight="1">
      <c r="A210" s="70"/>
      <c r="B210" s="70"/>
      <c r="C210" s="72"/>
      <c r="D210" s="72"/>
      <c r="E210" s="72"/>
      <c r="F210" s="72"/>
      <c r="G210" s="80"/>
      <c r="H210" s="70"/>
      <c r="I210" s="70"/>
      <c r="J210" s="70"/>
      <c r="K210" s="70"/>
      <c r="L210" s="70"/>
      <c r="M210" s="70"/>
      <c r="N210" s="70"/>
      <c r="O210" s="70"/>
      <c r="P210" s="70"/>
      <c r="Q210" s="70"/>
      <c r="R210" s="70"/>
      <c r="S210" s="70"/>
      <c r="T210" s="70"/>
      <c r="U210" s="70"/>
      <c r="V210" s="70"/>
      <c r="W210" s="70"/>
      <c r="X210" s="70"/>
      <c r="Y210" s="70"/>
      <c r="Z210" s="70"/>
      <c r="AA210" s="70"/>
    </row>
    <row r="211" spans="1:27" ht="12.75" customHeight="1">
      <c r="A211" s="70"/>
      <c r="B211" s="70"/>
      <c r="C211" s="72"/>
      <c r="D211" s="72"/>
      <c r="E211" s="72"/>
      <c r="F211" s="72"/>
      <c r="G211" s="80"/>
      <c r="H211" s="70"/>
      <c r="I211" s="70"/>
      <c r="J211" s="70"/>
      <c r="K211" s="70"/>
      <c r="L211" s="70"/>
      <c r="M211" s="70"/>
      <c r="N211" s="70"/>
      <c r="O211" s="70"/>
      <c r="P211" s="70"/>
      <c r="Q211" s="70"/>
      <c r="R211" s="70"/>
      <c r="S211" s="70"/>
      <c r="T211" s="70"/>
      <c r="U211" s="70"/>
      <c r="V211" s="70"/>
      <c r="W211" s="70"/>
      <c r="X211" s="70"/>
      <c r="Y211" s="70"/>
      <c r="Z211" s="70"/>
      <c r="AA211" s="70"/>
    </row>
    <row r="212" spans="1:27" ht="12.75" customHeight="1">
      <c r="A212" s="70"/>
      <c r="B212" s="70"/>
      <c r="C212" s="72"/>
      <c r="D212" s="72"/>
      <c r="E212" s="72"/>
      <c r="F212" s="72"/>
      <c r="G212" s="80"/>
      <c r="H212" s="70"/>
      <c r="I212" s="70"/>
      <c r="J212" s="70"/>
      <c r="K212" s="70"/>
      <c r="L212" s="70"/>
      <c r="M212" s="70"/>
      <c r="N212" s="70"/>
      <c r="O212" s="70"/>
      <c r="P212" s="70"/>
      <c r="Q212" s="70"/>
      <c r="R212" s="70"/>
      <c r="S212" s="70"/>
      <c r="T212" s="70"/>
      <c r="U212" s="70"/>
      <c r="V212" s="70"/>
      <c r="W212" s="70"/>
      <c r="X212" s="70"/>
      <c r="Y212" s="70"/>
      <c r="Z212" s="70"/>
      <c r="AA212" s="70"/>
    </row>
    <row r="213" spans="1:27" ht="12.75" customHeight="1">
      <c r="A213" s="70"/>
      <c r="B213" s="70"/>
      <c r="C213" s="72"/>
      <c r="D213" s="72"/>
      <c r="E213" s="72"/>
      <c r="F213" s="72"/>
      <c r="G213" s="80"/>
      <c r="H213" s="70"/>
      <c r="I213" s="70"/>
      <c r="J213" s="70"/>
      <c r="K213" s="70"/>
      <c r="L213" s="70"/>
      <c r="M213" s="70"/>
      <c r="N213" s="70"/>
      <c r="O213" s="70"/>
      <c r="P213" s="70"/>
      <c r="Q213" s="70"/>
      <c r="R213" s="70"/>
      <c r="S213" s="70"/>
      <c r="T213" s="70"/>
      <c r="U213" s="70"/>
      <c r="V213" s="70"/>
      <c r="W213" s="70"/>
      <c r="X213" s="70"/>
      <c r="Y213" s="70"/>
      <c r="Z213" s="70"/>
      <c r="AA213" s="70"/>
    </row>
    <row r="214" spans="1:27" ht="12.75" customHeight="1">
      <c r="A214" s="70"/>
      <c r="B214" s="70"/>
      <c r="C214" s="72"/>
      <c r="D214" s="72"/>
      <c r="E214" s="72"/>
      <c r="F214" s="72"/>
      <c r="G214" s="80"/>
      <c r="H214" s="70"/>
      <c r="I214" s="70"/>
      <c r="J214" s="70"/>
      <c r="K214" s="70"/>
      <c r="L214" s="70"/>
      <c r="M214" s="70"/>
      <c r="N214" s="70"/>
      <c r="O214" s="70"/>
      <c r="P214" s="70"/>
      <c r="Q214" s="70"/>
      <c r="R214" s="70"/>
      <c r="S214" s="70"/>
      <c r="T214" s="70"/>
      <c r="U214" s="70"/>
      <c r="V214" s="70"/>
      <c r="W214" s="70"/>
      <c r="X214" s="70"/>
      <c r="Y214" s="70"/>
      <c r="Z214" s="70"/>
      <c r="AA214" s="70"/>
    </row>
    <row r="215" spans="1:27" ht="12.75" customHeight="1">
      <c r="A215" s="70"/>
      <c r="B215" s="70"/>
      <c r="C215" s="72"/>
      <c r="D215" s="72"/>
      <c r="E215" s="72"/>
      <c r="F215" s="72"/>
      <c r="G215" s="80"/>
      <c r="H215" s="70"/>
      <c r="I215" s="70"/>
      <c r="J215" s="70"/>
      <c r="K215" s="70"/>
      <c r="L215" s="70"/>
      <c r="M215" s="70"/>
      <c r="N215" s="70"/>
      <c r="O215" s="70"/>
      <c r="P215" s="70"/>
      <c r="Q215" s="70"/>
      <c r="R215" s="70"/>
      <c r="S215" s="70"/>
      <c r="T215" s="70"/>
      <c r="U215" s="70"/>
      <c r="V215" s="70"/>
      <c r="W215" s="70"/>
      <c r="X215" s="70"/>
      <c r="Y215" s="70"/>
      <c r="Z215" s="70"/>
      <c r="AA215" s="70"/>
    </row>
    <row r="216" spans="1:27" ht="12.75" customHeight="1">
      <c r="A216" s="70"/>
      <c r="B216" s="70"/>
      <c r="C216" s="72"/>
      <c r="D216" s="72"/>
      <c r="E216" s="72"/>
      <c r="F216" s="72"/>
      <c r="G216" s="80"/>
      <c r="H216" s="70"/>
      <c r="I216" s="70"/>
      <c r="J216" s="70"/>
      <c r="K216" s="70"/>
      <c r="L216" s="70"/>
      <c r="M216" s="70"/>
      <c r="N216" s="70"/>
      <c r="O216" s="70"/>
      <c r="P216" s="70"/>
      <c r="Q216" s="70"/>
      <c r="R216" s="70"/>
      <c r="S216" s="70"/>
      <c r="T216" s="70"/>
      <c r="U216" s="70"/>
      <c r="V216" s="70"/>
      <c r="W216" s="70"/>
      <c r="X216" s="70"/>
      <c r="Y216" s="70"/>
      <c r="Z216" s="70"/>
      <c r="AA216" s="70"/>
    </row>
    <row r="217" spans="1:27" ht="12.75" customHeight="1">
      <c r="A217" s="70"/>
      <c r="B217" s="70"/>
      <c r="C217" s="72"/>
      <c r="D217" s="72"/>
      <c r="E217" s="72"/>
      <c r="F217" s="72"/>
      <c r="G217" s="80"/>
      <c r="H217" s="70"/>
      <c r="I217" s="70"/>
      <c r="J217" s="70"/>
      <c r="K217" s="70"/>
      <c r="L217" s="70"/>
      <c r="M217" s="70"/>
      <c r="N217" s="70"/>
      <c r="O217" s="70"/>
      <c r="P217" s="70"/>
      <c r="Q217" s="70"/>
      <c r="R217" s="70"/>
      <c r="S217" s="70"/>
      <c r="T217" s="70"/>
      <c r="U217" s="70"/>
      <c r="V217" s="70"/>
      <c r="W217" s="70"/>
      <c r="X217" s="70"/>
      <c r="Y217" s="70"/>
      <c r="Z217" s="70"/>
      <c r="AA217" s="70"/>
    </row>
    <row r="218" spans="1:27" ht="12.75" customHeight="1">
      <c r="A218" s="70"/>
      <c r="B218" s="70"/>
      <c r="C218" s="72"/>
      <c r="D218" s="72"/>
      <c r="E218" s="72"/>
      <c r="F218" s="72"/>
      <c r="G218" s="80"/>
      <c r="H218" s="70"/>
      <c r="I218" s="70"/>
      <c r="J218" s="70"/>
      <c r="K218" s="70"/>
      <c r="L218" s="70"/>
      <c r="M218" s="70"/>
      <c r="N218" s="70"/>
      <c r="O218" s="70"/>
      <c r="P218" s="70"/>
      <c r="Q218" s="70"/>
      <c r="R218" s="70"/>
      <c r="S218" s="70"/>
      <c r="T218" s="70"/>
      <c r="U218" s="70"/>
      <c r="V218" s="70"/>
      <c r="W218" s="70"/>
      <c r="X218" s="70"/>
      <c r="Y218" s="70"/>
      <c r="Z218" s="70"/>
      <c r="AA218" s="70"/>
    </row>
    <row r="219" spans="1:27" ht="12.75" customHeight="1">
      <c r="A219" s="70"/>
      <c r="B219" s="70"/>
      <c r="C219" s="72"/>
      <c r="D219" s="72"/>
      <c r="E219" s="72"/>
      <c r="F219" s="72"/>
      <c r="G219" s="80"/>
      <c r="H219" s="70"/>
      <c r="I219" s="70"/>
      <c r="J219" s="70"/>
      <c r="K219" s="70"/>
      <c r="L219" s="70"/>
      <c r="M219" s="70"/>
      <c r="N219" s="70"/>
      <c r="O219" s="70"/>
      <c r="P219" s="70"/>
      <c r="Q219" s="70"/>
      <c r="R219" s="70"/>
      <c r="S219" s="70"/>
      <c r="T219" s="70"/>
      <c r="U219" s="70"/>
      <c r="V219" s="70"/>
      <c r="W219" s="70"/>
      <c r="X219" s="70"/>
      <c r="Y219" s="70"/>
      <c r="Z219" s="70"/>
      <c r="AA219" s="70"/>
    </row>
    <row r="220" spans="1:27" ht="12.75" customHeight="1">
      <c r="A220" s="70"/>
      <c r="B220" s="70"/>
      <c r="C220" s="72"/>
      <c r="D220" s="72"/>
      <c r="E220" s="72"/>
      <c r="F220" s="72"/>
      <c r="G220" s="80"/>
      <c r="H220" s="70"/>
      <c r="I220" s="70"/>
      <c r="J220" s="70"/>
      <c r="K220" s="70"/>
      <c r="L220" s="70"/>
      <c r="M220" s="70"/>
      <c r="N220" s="70"/>
      <c r="O220" s="70"/>
      <c r="P220" s="70"/>
      <c r="Q220" s="70"/>
      <c r="R220" s="70"/>
      <c r="S220" s="70"/>
      <c r="T220" s="70"/>
      <c r="U220" s="70"/>
      <c r="V220" s="70"/>
      <c r="W220" s="70"/>
      <c r="X220" s="70"/>
      <c r="Y220" s="70"/>
      <c r="Z220" s="70"/>
      <c r="AA220" s="70"/>
    </row>
    <row r="221" spans="1:27" ht="12.75" customHeight="1">
      <c r="A221" s="70"/>
      <c r="B221" s="70"/>
      <c r="C221" s="72"/>
      <c r="D221" s="72"/>
      <c r="E221" s="72"/>
      <c r="F221" s="72"/>
      <c r="G221" s="80"/>
      <c r="H221" s="70"/>
      <c r="I221" s="70"/>
      <c r="J221" s="70"/>
      <c r="K221" s="70"/>
      <c r="L221" s="70"/>
      <c r="M221" s="70"/>
      <c r="N221" s="70"/>
      <c r="O221" s="70"/>
      <c r="P221" s="70"/>
      <c r="Q221" s="70"/>
      <c r="R221" s="70"/>
      <c r="S221" s="70"/>
      <c r="T221" s="70"/>
      <c r="U221" s="70"/>
      <c r="V221" s="70"/>
      <c r="W221" s="70"/>
      <c r="X221" s="70"/>
      <c r="Y221" s="70"/>
      <c r="Z221" s="70"/>
      <c r="AA221" s="70"/>
    </row>
    <row r="222" spans="1:27" ht="12.75" customHeight="1">
      <c r="A222" s="70"/>
      <c r="B222" s="70"/>
      <c r="C222" s="72"/>
      <c r="D222" s="72"/>
      <c r="E222" s="72"/>
      <c r="F222" s="72"/>
      <c r="G222" s="80"/>
      <c r="H222" s="70"/>
      <c r="I222" s="70"/>
      <c r="J222" s="70"/>
      <c r="K222" s="70"/>
      <c r="L222" s="70"/>
      <c r="M222" s="70"/>
      <c r="N222" s="70"/>
      <c r="O222" s="70"/>
      <c r="P222" s="70"/>
      <c r="Q222" s="70"/>
      <c r="R222" s="70"/>
      <c r="S222" s="70"/>
      <c r="T222" s="70"/>
      <c r="U222" s="70"/>
      <c r="V222" s="70"/>
      <c r="W222" s="70"/>
      <c r="X222" s="70"/>
      <c r="Y222" s="70"/>
      <c r="Z222" s="70"/>
      <c r="AA222" s="70"/>
    </row>
    <row r="223" spans="1:27" ht="12.75" customHeight="1">
      <c r="A223" s="70"/>
      <c r="B223" s="70"/>
      <c r="C223" s="72"/>
      <c r="D223" s="72"/>
      <c r="E223" s="72"/>
      <c r="F223" s="72"/>
      <c r="G223" s="80"/>
      <c r="H223" s="70"/>
      <c r="I223" s="70"/>
      <c r="J223" s="70"/>
      <c r="K223" s="70"/>
      <c r="L223" s="70"/>
      <c r="M223" s="70"/>
      <c r="N223" s="70"/>
      <c r="O223" s="70"/>
      <c r="P223" s="70"/>
      <c r="Q223" s="70"/>
      <c r="R223" s="70"/>
      <c r="S223" s="70"/>
      <c r="T223" s="70"/>
      <c r="U223" s="70"/>
      <c r="V223" s="70"/>
      <c r="W223" s="70"/>
      <c r="X223" s="70"/>
      <c r="Y223" s="70"/>
      <c r="Z223" s="70"/>
      <c r="AA223" s="70"/>
    </row>
    <row r="224" spans="1:27" ht="12.75" customHeight="1">
      <c r="A224" s="70"/>
      <c r="B224" s="70"/>
      <c r="C224" s="72"/>
      <c r="D224" s="72"/>
      <c r="E224" s="72"/>
      <c r="F224" s="72"/>
      <c r="G224" s="80"/>
      <c r="H224" s="70"/>
      <c r="I224" s="70"/>
      <c r="J224" s="70"/>
      <c r="K224" s="70"/>
      <c r="L224" s="70"/>
      <c r="M224" s="70"/>
      <c r="N224" s="70"/>
      <c r="O224" s="70"/>
      <c r="P224" s="70"/>
      <c r="Q224" s="70"/>
      <c r="R224" s="70"/>
      <c r="S224" s="70"/>
      <c r="T224" s="70"/>
      <c r="U224" s="70"/>
      <c r="V224" s="70"/>
      <c r="W224" s="70"/>
      <c r="X224" s="70"/>
      <c r="Y224" s="70"/>
      <c r="Z224" s="70"/>
      <c r="AA224" s="70"/>
    </row>
    <row r="225" spans="1:27" ht="12.75" customHeight="1">
      <c r="A225" s="70"/>
      <c r="B225" s="70"/>
      <c r="C225" s="72"/>
      <c r="D225" s="72"/>
      <c r="E225" s="72"/>
      <c r="F225" s="72"/>
      <c r="G225" s="80"/>
      <c r="H225" s="70"/>
      <c r="I225" s="70"/>
      <c r="J225" s="70"/>
      <c r="K225" s="70"/>
      <c r="L225" s="70"/>
      <c r="M225" s="70"/>
      <c r="N225" s="70"/>
      <c r="O225" s="70"/>
      <c r="P225" s="70"/>
      <c r="Q225" s="70"/>
      <c r="R225" s="70"/>
      <c r="S225" s="70"/>
      <c r="T225" s="70"/>
      <c r="U225" s="70"/>
      <c r="V225" s="70"/>
      <c r="W225" s="70"/>
      <c r="X225" s="70"/>
      <c r="Y225" s="70"/>
      <c r="Z225" s="70"/>
      <c r="AA225" s="70"/>
    </row>
    <row r="226" spans="1:27" ht="12.75" customHeight="1">
      <c r="A226" s="70"/>
      <c r="B226" s="70"/>
      <c r="C226" s="72"/>
      <c r="D226" s="72"/>
      <c r="E226" s="72"/>
      <c r="F226" s="72"/>
      <c r="G226" s="80"/>
      <c r="H226" s="70"/>
      <c r="I226" s="70"/>
      <c r="J226" s="70"/>
      <c r="K226" s="70"/>
      <c r="L226" s="70"/>
      <c r="M226" s="70"/>
      <c r="N226" s="70"/>
      <c r="O226" s="70"/>
      <c r="P226" s="70"/>
      <c r="Q226" s="70"/>
      <c r="R226" s="70"/>
      <c r="S226" s="70"/>
      <c r="T226" s="70"/>
      <c r="U226" s="70"/>
      <c r="V226" s="70"/>
      <c r="W226" s="70"/>
      <c r="X226" s="70"/>
      <c r="Y226" s="70"/>
      <c r="Z226" s="70"/>
      <c r="AA226" s="70"/>
    </row>
    <row r="227" spans="1:27" ht="12.75" customHeight="1">
      <c r="A227" s="70"/>
      <c r="B227" s="70"/>
      <c r="C227" s="72"/>
      <c r="D227" s="72"/>
      <c r="E227" s="72"/>
      <c r="F227" s="72"/>
      <c r="G227" s="80"/>
      <c r="H227" s="70"/>
      <c r="I227" s="70"/>
      <c r="J227" s="70"/>
      <c r="K227" s="70"/>
      <c r="L227" s="70"/>
      <c r="M227" s="70"/>
      <c r="N227" s="70"/>
      <c r="O227" s="70"/>
      <c r="P227" s="70"/>
      <c r="Q227" s="70"/>
      <c r="R227" s="70"/>
      <c r="S227" s="70"/>
      <c r="T227" s="70"/>
      <c r="U227" s="70"/>
      <c r="V227" s="70"/>
      <c r="W227" s="70"/>
      <c r="X227" s="70"/>
      <c r="Y227" s="70"/>
      <c r="Z227" s="70"/>
      <c r="AA227" s="70"/>
    </row>
    <row r="228" spans="1:27" ht="12.75" customHeight="1">
      <c r="A228" s="70"/>
      <c r="B228" s="70"/>
      <c r="C228" s="72"/>
      <c r="D228" s="72"/>
      <c r="E228" s="72"/>
      <c r="F228" s="72"/>
      <c r="G228" s="80"/>
      <c r="H228" s="70"/>
      <c r="I228" s="70"/>
      <c r="J228" s="70"/>
      <c r="K228" s="70"/>
      <c r="L228" s="70"/>
      <c r="M228" s="70"/>
      <c r="N228" s="70"/>
      <c r="O228" s="70"/>
      <c r="P228" s="70"/>
      <c r="Q228" s="70"/>
      <c r="R228" s="70"/>
      <c r="S228" s="70"/>
      <c r="T228" s="70"/>
      <c r="U228" s="70"/>
      <c r="V228" s="70"/>
      <c r="W228" s="70"/>
      <c r="X228" s="70"/>
      <c r="Y228" s="70"/>
      <c r="Z228" s="70"/>
      <c r="AA228" s="70"/>
    </row>
    <row r="229" spans="1:27" ht="12.75" customHeight="1">
      <c r="A229" s="70"/>
      <c r="B229" s="70"/>
      <c r="C229" s="72"/>
      <c r="D229" s="72"/>
      <c r="E229" s="72"/>
      <c r="F229" s="72"/>
      <c r="G229" s="80"/>
      <c r="H229" s="70"/>
      <c r="I229" s="70"/>
      <c r="J229" s="70"/>
      <c r="K229" s="70"/>
      <c r="L229" s="70"/>
      <c r="M229" s="70"/>
      <c r="N229" s="70"/>
      <c r="O229" s="70"/>
      <c r="P229" s="70"/>
      <c r="Q229" s="70"/>
      <c r="R229" s="70"/>
      <c r="S229" s="70"/>
      <c r="T229" s="70"/>
      <c r="U229" s="70"/>
      <c r="V229" s="70"/>
      <c r="W229" s="70"/>
      <c r="X229" s="70"/>
      <c r="Y229" s="70"/>
      <c r="Z229" s="70"/>
      <c r="AA229" s="70"/>
    </row>
    <row r="230" spans="1:27" ht="12.75" customHeight="1">
      <c r="A230" s="70"/>
      <c r="B230" s="70"/>
      <c r="C230" s="72"/>
      <c r="D230" s="72"/>
      <c r="E230" s="72"/>
      <c r="F230" s="72"/>
      <c r="G230" s="80"/>
      <c r="H230" s="70"/>
      <c r="I230" s="70"/>
      <c r="J230" s="70"/>
      <c r="K230" s="70"/>
      <c r="L230" s="70"/>
      <c r="M230" s="70"/>
      <c r="N230" s="70"/>
      <c r="O230" s="70"/>
      <c r="P230" s="70"/>
      <c r="Q230" s="70"/>
      <c r="R230" s="70"/>
      <c r="S230" s="70"/>
      <c r="T230" s="70"/>
      <c r="U230" s="70"/>
      <c r="V230" s="70"/>
      <c r="W230" s="70"/>
      <c r="X230" s="70"/>
      <c r="Y230" s="70"/>
      <c r="Z230" s="70"/>
      <c r="AA230" s="70"/>
    </row>
    <row r="231" spans="1:27" ht="12.75" customHeight="1">
      <c r="A231" s="70"/>
      <c r="B231" s="70"/>
      <c r="C231" s="72"/>
      <c r="D231" s="72"/>
      <c r="E231" s="72"/>
      <c r="F231" s="72"/>
      <c r="G231" s="80"/>
      <c r="H231" s="70"/>
      <c r="I231" s="70"/>
      <c r="J231" s="70"/>
      <c r="K231" s="70"/>
      <c r="L231" s="70"/>
      <c r="M231" s="70"/>
      <c r="N231" s="70"/>
      <c r="O231" s="70"/>
      <c r="P231" s="70"/>
      <c r="Q231" s="70"/>
      <c r="R231" s="70"/>
      <c r="S231" s="70"/>
      <c r="T231" s="70"/>
      <c r="U231" s="70"/>
      <c r="V231" s="70"/>
      <c r="W231" s="70"/>
      <c r="X231" s="70"/>
      <c r="Y231" s="70"/>
      <c r="Z231" s="70"/>
      <c r="AA231" s="70"/>
    </row>
    <row r="232" spans="1:27" ht="12.75" customHeight="1">
      <c r="A232" s="70"/>
      <c r="B232" s="70"/>
      <c r="C232" s="72"/>
      <c r="D232" s="72"/>
      <c r="E232" s="72"/>
      <c r="F232" s="72"/>
      <c r="G232" s="80"/>
      <c r="H232" s="70"/>
      <c r="I232" s="70"/>
      <c r="J232" s="70"/>
      <c r="K232" s="70"/>
      <c r="L232" s="70"/>
      <c r="M232" s="70"/>
      <c r="N232" s="70"/>
      <c r="O232" s="70"/>
      <c r="P232" s="70"/>
      <c r="Q232" s="70"/>
      <c r="R232" s="70"/>
      <c r="S232" s="70"/>
      <c r="T232" s="70"/>
      <c r="U232" s="70"/>
      <c r="V232" s="70"/>
      <c r="W232" s="70"/>
      <c r="X232" s="70"/>
      <c r="Y232" s="70"/>
      <c r="Z232" s="70"/>
      <c r="AA232" s="70"/>
    </row>
    <row r="233" spans="1:27" ht="12.75" customHeight="1">
      <c r="A233" s="70"/>
      <c r="B233" s="70"/>
      <c r="C233" s="72"/>
      <c r="D233" s="72"/>
      <c r="E233" s="72"/>
      <c r="F233" s="72"/>
      <c r="G233" s="80"/>
      <c r="H233" s="70"/>
      <c r="I233" s="70"/>
      <c r="J233" s="70"/>
      <c r="K233" s="70"/>
      <c r="L233" s="70"/>
      <c r="M233" s="70"/>
      <c r="N233" s="70"/>
      <c r="O233" s="70"/>
      <c r="P233" s="70"/>
      <c r="Q233" s="70"/>
      <c r="R233" s="70"/>
      <c r="S233" s="70"/>
      <c r="T233" s="70"/>
      <c r="U233" s="70"/>
      <c r="V233" s="70"/>
      <c r="W233" s="70"/>
      <c r="X233" s="70"/>
      <c r="Y233" s="70"/>
      <c r="Z233" s="70"/>
      <c r="AA233" s="70"/>
    </row>
    <row r="234" spans="1:27" ht="12.75" customHeight="1">
      <c r="A234" s="70"/>
      <c r="B234" s="70"/>
      <c r="C234" s="72"/>
      <c r="D234" s="72"/>
      <c r="E234" s="72"/>
      <c r="F234" s="72"/>
      <c r="G234" s="80"/>
      <c r="H234" s="70"/>
      <c r="I234" s="70"/>
      <c r="J234" s="70"/>
      <c r="K234" s="70"/>
      <c r="L234" s="70"/>
      <c r="M234" s="70"/>
      <c r="N234" s="70"/>
      <c r="O234" s="70"/>
      <c r="P234" s="70"/>
      <c r="Q234" s="70"/>
      <c r="R234" s="70"/>
      <c r="S234" s="70"/>
      <c r="T234" s="70"/>
      <c r="U234" s="70"/>
      <c r="V234" s="70"/>
      <c r="W234" s="70"/>
      <c r="X234" s="70"/>
      <c r="Y234" s="70"/>
      <c r="Z234" s="70"/>
      <c r="AA234" s="70"/>
    </row>
    <row r="235" spans="1:27" ht="12.75" customHeight="1">
      <c r="A235" s="70"/>
      <c r="B235" s="70"/>
      <c r="C235" s="72"/>
      <c r="D235" s="72"/>
      <c r="E235" s="72"/>
      <c r="F235" s="72"/>
      <c r="G235" s="80"/>
      <c r="H235" s="70"/>
      <c r="I235" s="70"/>
      <c r="J235" s="70"/>
      <c r="K235" s="70"/>
      <c r="L235" s="70"/>
      <c r="M235" s="70"/>
      <c r="N235" s="70"/>
      <c r="O235" s="70"/>
      <c r="P235" s="70"/>
      <c r="Q235" s="70"/>
      <c r="R235" s="70"/>
      <c r="S235" s="70"/>
      <c r="T235" s="70"/>
      <c r="U235" s="70"/>
      <c r="V235" s="70"/>
      <c r="W235" s="70"/>
      <c r="X235" s="70"/>
      <c r="Y235" s="70"/>
      <c r="Z235" s="70"/>
      <c r="AA235" s="70"/>
    </row>
    <row r="236" spans="1:27" ht="12.75" customHeight="1">
      <c r="A236" s="70"/>
      <c r="B236" s="70"/>
      <c r="C236" s="72"/>
      <c r="D236" s="72"/>
      <c r="E236" s="72"/>
      <c r="F236" s="72"/>
      <c r="G236" s="80"/>
      <c r="H236" s="70"/>
      <c r="I236" s="70"/>
      <c r="J236" s="70"/>
      <c r="K236" s="70"/>
      <c r="L236" s="70"/>
      <c r="M236" s="70"/>
      <c r="N236" s="70"/>
      <c r="O236" s="70"/>
      <c r="P236" s="70"/>
      <c r="Q236" s="70"/>
      <c r="R236" s="70"/>
      <c r="S236" s="70"/>
      <c r="T236" s="70"/>
      <c r="U236" s="70"/>
      <c r="V236" s="70"/>
      <c r="W236" s="70"/>
      <c r="X236" s="70"/>
      <c r="Y236" s="70"/>
      <c r="Z236" s="70"/>
      <c r="AA236" s="70"/>
    </row>
    <row r="237" spans="1:27" ht="12.75" customHeight="1">
      <c r="A237" s="70"/>
      <c r="B237" s="70"/>
      <c r="C237" s="72"/>
      <c r="D237" s="72"/>
      <c r="E237" s="72"/>
      <c r="F237" s="72"/>
      <c r="G237" s="80"/>
      <c r="H237" s="70"/>
      <c r="I237" s="70"/>
      <c r="J237" s="70"/>
      <c r="K237" s="70"/>
      <c r="L237" s="70"/>
      <c r="M237" s="70"/>
      <c r="N237" s="70"/>
      <c r="O237" s="70"/>
      <c r="P237" s="70"/>
      <c r="Q237" s="70"/>
      <c r="R237" s="70"/>
      <c r="S237" s="70"/>
      <c r="T237" s="70"/>
      <c r="U237" s="70"/>
      <c r="V237" s="70"/>
      <c r="W237" s="70"/>
      <c r="X237" s="70"/>
      <c r="Y237" s="70"/>
      <c r="Z237" s="70"/>
      <c r="AA237" s="70"/>
    </row>
    <row r="238" spans="1:27" ht="12.75" customHeight="1">
      <c r="A238" s="70"/>
      <c r="B238" s="70"/>
      <c r="C238" s="72"/>
      <c r="D238" s="72"/>
      <c r="E238" s="72"/>
      <c r="F238" s="72"/>
      <c r="G238" s="80"/>
      <c r="H238" s="70"/>
      <c r="I238" s="70"/>
      <c r="J238" s="70"/>
      <c r="K238" s="70"/>
      <c r="L238" s="70"/>
      <c r="M238" s="70"/>
      <c r="N238" s="70"/>
      <c r="O238" s="70"/>
      <c r="P238" s="70"/>
      <c r="Q238" s="70"/>
      <c r="R238" s="70"/>
      <c r="S238" s="70"/>
      <c r="T238" s="70"/>
      <c r="U238" s="70"/>
      <c r="V238" s="70"/>
      <c r="W238" s="70"/>
      <c r="X238" s="70"/>
      <c r="Y238" s="70"/>
      <c r="Z238" s="70"/>
      <c r="AA238" s="70"/>
    </row>
    <row r="239" spans="1:27" ht="12.75" customHeight="1">
      <c r="A239" s="70"/>
      <c r="B239" s="70"/>
      <c r="C239" s="72"/>
      <c r="D239" s="72"/>
      <c r="E239" s="72"/>
      <c r="F239" s="72"/>
      <c r="G239" s="80"/>
      <c r="H239" s="70"/>
      <c r="I239" s="70"/>
      <c r="J239" s="70"/>
      <c r="K239" s="70"/>
      <c r="L239" s="70"/>
      <c r="M239" s="70"/>
      <c r="N239" s="70"/>
      <c r="O239" s="70"/>
      <c r="P239" s="70"/>
      <c r="Q239" s="70"/>
      <c r="R239" s="70"/>
      <c r="S239" s="70"/>
      <c r="T239" s="70"/>
      <c r="U239" s="70"/>
      <c r="V239" s="70"/>
      <c r="W239" s="70"/>
      <c r="X239" s="70"/>
      <c r="Y239" s="70"/>
      <c r="Z239" s="70"/>
      <c r="AA239" s="70"/>
    </row>
    <row r="240" spans="1:27" ht="12.75" customHeight="1">
      <c r="A240" s="70"/>
      <c r="B240" s="70"/>
      <c r="C240" s="72"/>
      <c r="D240" s="72"/>
      <c r="E240" s="72"/>
      <c r="F240" s="72"/>
      <c r="G240" s="80"/>
      <c r="H240" s="70"/>
      <c r="I240" s="70"/>
      <c r="J240" s="70"/>
      <c r="K240" s="70"/>
      <c r="L240" s="70"/>
      <c r="M240" s="70"/>
      <c r="N240" s="70"/>
      <c r="O240" s="70"/>
      <c r="P240" s="70"/>
      <c r="Q240" s="70"/>
      <c r="R240" s="70"/>
      <c r="S240" s="70"/>
      <c r="T240" s="70"/>
      <c r="U240" s="70"/>
      <c r="V240" s="70"/>
      <c r="W240" s="70"/>
      <c r="X240" s="70"/>
      <c r="Y240" s="70"/>
      <c r="Z240" s="70"/>
      <c r="AA240" s="70"/>
    </row>
    <row r="241" spans="1:27" ht="12.75" customHeight="1">
      <c r="A241" s="70"/>
      <c r="B241" s="70"/>
      <c r="C241" s="72"/>
      <c r="D241" s="72"/>
      <c r="E241" s="72"/>
      <c r="F241" s="72"/>
      <c r="G241" s="80"/>
      <c r="H241" s="70"/>
      <c r="I241" s="70"/>
      <c r="J241" s="70"/>
      <c r="K241" s="70"/>
      <c r="L241" s="70"/>
      <c r="M241" s="70"/>
      <c r="N241" s="70"/>
      <c r="O241" s="70"/>
      <c r="P241" s="70"/>
      <c r="Q241" s="70"/>
      <c r="R241" s="70"/>
      <c r="S241" s="70"/>
      <c r="T241" s="70"/>
      <c r="U241" s="70"/>
      <c r="V241" s="70"/>
      <c r="W241" s="70"/>
      <c r="X241" s="70"/>
      <c r="Y241" s="70"/>
      <c r="Z241" s="70"/>
      <c r="AA241" s="70"/>
    </row>
    <row r="242" spans="1:27" ht="12.75" customHeight="1">
      <c r="A242" s="70"/>
      <c r="B242" s="70"/>
      <c r="C242" s="72"/>
      <c r="D242" s="72"/>
      <c r="E242" s="72"/>
      <c r="F242" s="72"/>
      <c r="G242" s="80"/>
      <c r="H242" s="70"/>
      <c r="I242" s="70"/>
      <c r="J242" s="70"/>
      <c r="K242" s="70"/>
      <c r="L242" s="70"/>
      <c r="M242" s="70"/>
      <c r="N242" s="70"/>
      <c r="O242" s="70"/>
      <c r="P242" s="70"/>
      <c r="Q242" s="70"/>
      <c r="R242" s="70"/>
      <c r="S242" s="70"/>
      <c r="T242" s="70"/>
      <c r="U242" s="70"/>
      <c r="V242" s="70"/>
      <c r="W242" s="70"/>
      <c r="X242" s="70"/>
      <c r="Y242" s="70"/>
      <c r="Z242" s="70"/>
      <c r="AA242" s="70"/>
    </row>
    <row r="243" spans="1:27" ht="12.75" customHeight="1">
      <c r="A243" s="70"/>
      <c r="B243" s="70"/>
      <c r="C243" s="72"/>
      <c r="D243" s="72"/>
      <c r="E243" s="72"/>
      <c r="F243" s="72"/>
      <c r="G243" s="80"/>
      <c r="H243" s="70"/>
      <c r="I243" s="70"/>
      <c r="J243" s="70"/>
      <c r="K243" s="70"/>
      <c r="L243" s="70"/>
      <c r="M243" s="70"/>
      <c r="N243" s="70"/>
      <c r="O243" s="70"/>
      <c r="P243" s="70"/>
      <c r="Q243" s="70"/>
      <c r="R243" s="70"/>
      <c r="S243" s="70"/>
      <c r="T243" s="70"/>
      <c r="U243" s="70"/>
      <c r="V243" s="70"/>
      <c r="W243" s="70"/>
      <c r="X243" s="70"/>
      <c r="Y243" s="70"/>
      <c r="Z243" s="70"/>
      <c r="AA243" s="70"/>
    </row>
    <row r="244" spans="1:27" ht="12.75" customHeight="1">
      <c r="A244" s="70"/>
      <c r="B244" s="70"/>
      <c r="C244" s="72"/>
      <c r="D244" s="72"/>
      <c r="E244" s="72"/>
      <c r="F244" s="72"/>
      <c r="G244" s="80"/>
      <c r="H244" s="70"/>
      <c r="I244" s="70"/>
      <c r="J244" s="70"/>
      <c r="K244" s="70"/>
      <c r="L244" s="70"/>
      <c r="M244" s="70"/>
      <c r="N244" s="70"/>
      <c r="O244" s="70"/>
      <c r="P244" s="70"/>
      <c r="Q244" s="70"/>
      <c r="R244" s="70"/>
      <c r="S244" s="70"/>
      <c r="T244" s="70"/>
      <c r="U244" s="70"/>
      <c r="V244" s="70"/>
      <c r="W244" s="70"/>
      <c r="X244" s="70"/>
      <c r="Y244" s="70"/>
      <c r="Z244" s="70"/>
      <c r="AA244" s="70"/>
    </row>
    <row r="245" spans="1:27" ht="12.75" customHeight="1">
      <c r="A245" s="70"/>
      <c r="B245" s="70"/>
      <c r="C245" s="72"/>
      <c r="D245" s="72"/>
      <c r="E245" s="72"/>
      <c r="F245" s="72"/>
      <c r="G245" s="80"/>
      <c r="H245" s="70"/>
      <c r="I245" s="70"/>
      <c r="J245" s="70"/>
      <c r="K245" s="70"/>
      <c r="L245" s="70"/>
      <c r="M245" s="70"/>
      <c r="N245" s="70"/>
      <c r="O245" s="70"/>
      <c r="P245" s="70"/>
      <c r="Q245" s="70"/>
      <c r="R245" s="70"/>
      <c r="S245" s="70"/>
      <c r="T245" s="70"/>
      <c r="U245" s="70"/>
      <c r="V245" s="70"/>
      <c r="W245" s="70"/>
      <c r="X245" s="70"/>
      <c r="Y245" s="70"/>
      <c r="Z245" s="70"/>
      <c r="AA245" s="70"/>
    </row>
    <row r="246" spans="1:27" ht="12.75" customHeight="1">
      <c r="A246" s="70"/>
      <c r="B246" s="70"/>
      <c r="C246" s="72"/>
      <c r="D246" s="72"/>
      <c r="E246" s="72"/>
      <c r="F246" s="72"/>
      <c r="G246" s="80"/>
      <c r="H246" s="70"/>
      <c r="I246" s="70"/>
      <c r="J246" s="70"/>
      <c r="K246" s="70"/>
      <c r="L246" s="70"/>
      <c r="M246" s="70"/>
      <c r="N246" s="70"/>
      <c r="O246" s="70"/>
      <c r="P246" s="70"/>
      <c r="Q246" s="70"/>
      <c r="R246" s="70"/>
      <c r="S246" s="70"/>
      <c r="T246" s="70"/>
      <c r="U246" s="70"/>
      <c r="V246" s="70"/>
      <c r="W246" s="70"/>
      <c r="X246" s="70"/>
      <c r="Y246" s="70"/>
      <c r="Z246" s="70"/>
      <c r="AA246" s="70"/>
    </row>
    <row r="247" spans="1:27" ht="12.75" customHeight="1">
      <c r="A247" s="70"/>
      <c r="B247" s="70"/>
      <c r="C247" s="72"/>
      <c r="D247" s="72"/>
      <c r="E247" s="72"/>
      <c r="F247" s="72"/>
      <c r="G247" s="80"/>
      <c r="H247" s="70"/>
      <c r="I247" s="70"/>
      <c r="J247" s="70"/>
      <c r="K247" s="70"/>
      <c r="L247" s="70"/>
      <c r="M247" s="70"/>
      <c r="N247" s="70"/>
      <c r="O247" s="70"/>
      <c r="P247" s="70"/>
      <c r="Q247" s="70"/>
      <c r="R247" s="70"/>
      <c r="S247" s="70"/>
      <c r="T247" s="70"/>
      <c r="U247" s="70"/>
      <c r="V247" s="70"/>
      <c r="W247" s="70"/>
      <c r="X247" s="70"/>
      <c r="Y247" s="70"/>
      <c r="Z247" s="70"/>
      <c r="AA247" s="70"/>
    </row>
    <row r="248" spans="1:27" ht="12.75" customHeight="1">
      <c r="A248" s="70"/>
      <c r="B248" s="70"/>
      <c r="C248" s="72"/>
      <c r="D248" s="72"/>
      <c r="E248" s="72"/>
      <c r="F248" s="72"/>
      <c r="G248" s="80"/>
      <c r="H248" s="70"/>
      <c r="I248" s="70"/>
      <c r="J248" s="70"/>
      <c r="K248" s="70"/>
      <c r="L248" s="70"/>
      <c r="M248" s="70"/>
      <c r="N248" s="70"/>
      <c r="O248" s="70"/>
      <c r="P248" s="70"/>
      <c r="Q248" s="70"/>
      <c r="R248" s="70"/>
      <c r="S248" s="70"/>
      <c r="T248" s="70"/>
      <c r="U248" s="70"/>
      <c r="V248" s="70"/>
      <c r="W248" s="70"/>
      <c r="X248" s="70"/>
      <c r="Y248" s="70"/>
      <c r="Z248" s="70"/>
      <c r="AA248" s="70"/>
    </row>
    <row r="249" spans="1:27" ht="12.75" customHeight="1">
      <c r="A249" s="70"/>
      <c r="B249" s="70"/>
      <c r="C249" s="72"/>
      <c r="D249" s="72"/>
      <c r="E249" s="72"/>
      <c r="F249" s="72"/>
      <c r="G249" s="80"/>
      <c r="H249" s="70"/>
      <c r="I249" s="70"/>
      <c r="J249" s="70"/>
      <c r="K249" s="70"/>
      <c r="L249" s="70"/>
      <c r="M249" s="70"/>
      <c r="N249" s="70"/>
      <c r="O249" s="70"/>
      <c r="P249" s="70"/>
      <c r="Q249" s="70"/>
      <c r="R249" s="70"/>
      <c r="S249" s="70"/>
      <c r="T249" s="70"/>
      <c r="U249" s="70"/>
      <c r="V249" s="70"/>
      <c r="W249" s="70"/>
      <c r="X249" s="70"/>
      <c r="Y249" s="70"/>
      <c r="Z249" s="70"/>
      <c r="AA249" s="70"/>
    </row>
    <row r="250" spans="1:27" ht="12.75" customHeight="1">
      <c r="A250" s="70"/>
      <c r="B250" s="70"/>
      <c r="C250" s="72"/>
      <c r="D250" s="72"/>
      <c r="E250" s="72"/>
      <c r="F250" s="72"/>
      <c r="G250" s="80"/>
      <c r="H250" s="70"/>
      <c r="I250" s="70"/>
      <c r="J250" s="70"/>
      <c r="K250" s="70"/>
      <c r="L250" s="70"/>
      <c r="M250" s="70"/>
      <c r="N250" s="70"/>
      <c r="O250" s="70"/>
      <c r="P250" s="70"/>
      <c r="Q250" s="70"/>
      <c r="R250" s="70"/>
      <c r="S250" s="70"/>
      <c r="T250" s="70"/>
      <c r="U250" s="70"/>
      <c r="V250" s="70"/>
      <c r="W250" s="70"/>
      <c r="X250" s="70"/>
      <c r="Y250" s="70"/>
      <c r="Z250" s="70"/>
      <c r="AA250" s="70"/>
    </row>
    <row r="251" spans="1:27" ht="12.75" customHeight="1">
      <c r="A251" s="70"/>
      <c r="B251" s="70"/>
      <c r="C251" s="72"/>
      <c r="D251" s="72"/>
      <c r="E251" s="72"/>
      <c r="F251" s="72"/>
      <c r="G251" s="80"/>
      <c r="H251" s="70"/>
      <c r="I251" s="70"/>
      <c r="J251" s="70"/>
      <c r="K251" s="70"/>
      <c r="L251" s="70"/>
      <c r="M251" s="70"/>
      <c r="N251" s="70"/>
      <c r="O251" s="70"/>
      <c r="P251" s="70"/>
      <c r="Q251" s="70"/>
      <c r="R251" s="70"/>
      <c r="S251" s="70"/>
      <c r="T251" s="70"/>
      <c r="U251" s="70"/>
      <c r="V251" s="70"/>
      <c r="W251" s="70"/>
      <c r="X251" s="70"/>
      <c r="Y251" s="70"/>
      <c r="Z251" s="70"/>
      <c r="AA251" s="70"/>
    </row>
    <row r="252" spans="1:27" ht="12.75" customHeight="1">
      <c r="A252" s="70"/>
      <c r="B252" s="70"/>
      <c r="C252" s="72"/>
      <c r="D252" s="72"/>
      <c r="E252" s="72"/>
      <c r="F252" s="72"/>
      <c r="G252" s="80"/>
      <c r="H252" s="70"/>
      <c r="I252" s="70"/>
      <c r="J252" s="70"/>
      <c r="K252" s="70"/>
      <c r="L252" s="70"/>
      <c r="M252" s="70"/>
      <c r="N252" s="70"/>
      <c r="O252" s="70"/>
      <c r="P252" s="70"/>
      <c r="Q252" s="70"/>
      <c r="R252" s="70"/>
      <c r="S252" s="70"/>
      <c r="T252" s="70"/>
      <c r="U252" s="70"/>
      <c r="V252" s="70"/>
      <c r="W252" s="70"/>
      <c r="X252" s="70"/>
      <c r="Y252" s="70"/>
      <c r="Z252" s="70"/>
      <c r="AA252" s="70"/>
    </row>
    <row r="253" spans="1:27" ht="12.75" customHeight="1">
      <c r="A253" s="70"/>
      <c r="B253" s="70"/>
      <c r="C253" s="72"/>
      <c r="D253" s="72"/>
      <c r="E253" s="72"/>
      <c r="F253" s="72"/>
      <c r="G253" s="80"/>
      <c r="H253" s="70"/>
      <c r="I253" s="70"/>
      <c r="J253" s="70"/>
      <c r="K253" s="70"/>
      <c r="L253" s="70"/>
      <c r="M253" s="70"/>
      <c r="N253" s="70"/>
      <c r="O253" s="70"/>
      <c r="P253" s="70"/>
      <c r="Q253" s="70"/>
      <c r="R253" s="70"/>
      <c r="S253" s="70"/>
      <c r="T253" s="70"/>
      <c r="U253" s="70"/>
      <c r="V253" s="70"/>
      <c r="W253" s="70"/>
      <c r="X253" s="70"/>
      <c r="Y253" s="70"/>
      <c r="Z253" s="70"/>
      <c r="AA253" s="70"/>
    </row>
    <row r="254" spans="1:27" ht="12.75" customHeight="1">
      <c r="A254" s="70"/>
      <c r="B254" s="70"/>
      <c r="C254" s="72"/>
      <c r="D254" s="72"/>
      <c r="E254" s="72"/>
      <c r="F254" s="72"/>
      <c r="G254" s="80"/>
      <c r="H254" s="70"/>
      <c r="I254" s="70"/>
      <c r="J254" s="70"/>
      <c r="K254" s="70"/>
      <c r="L254" s="70"/>
      <c r="M254" s="70"/>
      <c r="N254" s="70"/>
      <c r="O254" s="70"/>
      <c r="P254" s="70"/>
      <c r="Q254" s="70"/>
      <c r="R254" s="70"/>
      <c r="S254" s="70"/>
      <c r="T254" s="70"/>
      <c r="U254" s="70"/>
      <c r="V254" s="70"/>
      <c r="W254" s="70"/>
      <c r="X254" s="70"/>
      <c r="Y254" s="70"/>
      <c r="Z254" s="70"/>
      <c r="AA254" s="70"/>
    </row>
    <row r="255" spans="1:27" ht="12.75" customHeight="1">
      <c r="A255" s="70"/>
      <c r="B255" s="70"/>
      <c r="C255" s="72"/>
      <c r="D255" s="72"/>
      <c r="E255" s="72"/>
      <c r="F255" s="72"/>
      <c r="G255" s="80"/>
      <c r="H255" s="70"/>
      <c r="I255" s="70"/>
      <c r="J255" s="70"/>
      <c r="K255" s="70"/>
      <c r="L255" s="70"/>
      <c r="M255" s="70"/>
      <c r="N255" s="70"/>
      <c r="O255" s="70"/>
      <c r="P255" s="70"/>
      <c r="Q255" s="70"/>
      <c r="R255" s="70"/>
      <c r="S255" s="70"/>
      <c r="T255" s="70"/>
      <c r="U255" s="70"/>
      <c r="V255" s="70"/>
      <c r="W255" s="70"/>
      <c r="X255" s="70"/>
      <c r="Y255" s="70"/>
      <c r="Z255" s="70"/>
      <c r="AA255" s="70"/>
    </row>
    <row r="256" spans="1:27" ht="12.75" customHeight="1">
      <c r="A256" s="70"/>
      <c r="B256" s="70"/>
      <c r="C256" s="72"/>
      <c r="D256" s="72"/>
      <c r="E256" s="72"/>
      <c r="F256" s="72"/>
      <c r="G256" s="80"/>
      <c r="H256" s="70"/>
      <c r="I256" s="70"/>
      <c r="J256" s="70"/>
      <c r="K256" s="70"/>
      <c r="L256" s="70"/>
      <c r="M256" s="70"/>
      <c r="N256" s="70"/>
      <c r="O256" s="70"/>
      <c r="P256" s="70"/>
      <c r="Q256" s="70"/>
      <c r="R256" s="70"/>
      <c r="S256" s="70"/>
      <c r="T256" s="70"/>
      <c r="U256" s="70"/>
      <c r="V256" s="70"/>
      <c r="W256" s="70"/>
      <c r="X256" s="70"/>
      <c r="Y256" s="70"/>
      <c r="Z256" s="70"/>
      <c r="AA256" s="70"/>
    </row>
    <row r="257" spans="1:27" ht="12.75" customHeight="1">
      <c r="A257" s="70"/>
      <c r="B257" s="70"/>
      <c r="C257" s="72"/>
      <c r="D257" s="72"/>
      <c r="E257" s="72"/>
      <c r="F257" s="72"/>
      <c r="G257" s="80"/>
      <c r="H257" s="70"/>
      <c r="I257" s="70"/>
      <c r="J257" s="70"/>
      <c r="K257" s="70"/>
      <c r="L257" s="70"/>
      <c r="M257" s="70"/>
      <c r="N257" s="70"/>
      <c r="O257" s="70"/>
      <c r="P257" s="70"/>
      <c r="Q257" s="70"/>
      <c r="R257" s="70"/>
      <c r="S257" s="70"/>
      <c r="T257" s="70"/>
      <c r="U257" s="70"/>
      <c r="V257" s="70"/>
      <c r="W257" s="70"/>
      <c r="X257" s="70"/>
      <c r="Y257" s="70"/>
      <c r="Z257" s="70"/>
      <c r="AA257" s="70"/>
    </row>
    <row r="258" spans="1:27" ht="12.75" customHeight="1">
      <c r="A258" s="70"/>
      <c r="B258" s="70"/>
      <c r="C258" s="72"/>
      <c r="D258" s="72"/>
      <c r="E258" s="72"/>
      <c r="F258" s="72"/>
      <c r="G258" s="80"/>
      <c r="H258" s="70"/>
      <c r="I258" s="70"/>
      <c r="J258" s="70"/>
      <c r="K258" s="70"/>
      <c r="L258" s="70"/>
      <c r="M258" s="70"/>
      <c r="N258" s="70"/>
      <c r="O258" s="70"/>
      <c r="P258" s="70"/>
      <c r="Q258" s="70"/>
      <c r="R258" s="70"/>
      <c r="S258" s="70"/>
      <c r="T258" s="70"/>
      <c r="U258" s="70"/>
      <c r="V258" s="70"/>
      <c r="W258" s="70"/>
      <c r="X258" s="70"/>
      <c r="Y258" s="70"/>
      <c r="Z258" s="70"/>
      <c r="AA258" s="70"/>
    </row>
    <row r="259" spans="1:27" ht="12.75" customHeight="1">
      <c r="A259" s="70"/>
      <c r="B259" s="70"/>
      <c r="C259" s="72"/>
      <c r="D259" s="72"/>
      <c r="E259" s="72"/>
      <c r="F259" s="72"/>
      <c r="G259" s="80"/>
      <c r="H259" s="70"/>
      <c r="I259" s="70"/>
      <c r="J259" s="70"/>
      <c r="K259" s="70"/>
      <c r="L259" s="70"/>
      <c r="M259" s="70"/>
      <c r="N259" s="70"/>
      <c r="O259" s="70"/>
      <c r="P259" s="70"/>
      <c r="Q259" s="70"/>
      <c r="R259" s="70"/>
      <c r="S259" s="70"/>
      <c r="T259" s="70"/>
      <c r="U259" s="70"/>
      <c r="V259" s="70"/>
      <c r="W259" s="70"/>
      <c r="X259" s="70"/>
      <c r="Y259" s="70"/>
      <c r="Z259" s="70"/>
      <c r="AA259" s="70"/>
    </row>
    <row r="260" spans="1:27" ht="12.75" customHeight="1">
      <c r="A260" s="70"/>
      <c r="B260" s="70"/>
      <c r="C260" s="72"/>
      <c r="D260" s="72"/>
      <c r="E260" s="72"/>
      <c r="F260" s="72"/>
      <c r="G260" s="80"/>
      <c r="H260" s="70"/>
      <c r="I260" s="70"/>
      <c r="J260" s="70"/>
      <c r="K260" s="70"/>
      <c r="L260" s="70"/>
      <c r="M260" s="70"/>
      <c r="N260" s="70"/>
      <c r="O260" s="70"/>
      <c r="P260" s="70"/>
      <c r="Q260" s="70"/>
      <c r="R260" s="70"/>
      <c r="S260" s="70"/>
      <c r="T260" s="70"/>
      <c r="U260" s="70"/>
      <c r="V260" s="70"/>
      <c r="W260" s="70"/>
      <c r="X260" s="70"/>
      <c r="Y260" s="70"/>
      <c r="Z260" s="70"/>
      <c r="AA260" s="70"/>
    </row>
    <row r="261" spans="1:27" ht="12.75" customHeight="1">
      <c r="A261" s="70"/>
      <c r="B261" s="70"/>
      <c r="C261" s="72"/>
      <c r="D261" s="72"/>
      <c r="E261" s="72"/>
      <c r="F261" s="72"/>
      <c r="G261" s="80"/>
      <c r="H261" s="70"/>
      <c r="I261" s="70"/>
      <c r="J261" s="70"/>
      <c r="K261" s="70"/>
      <c r="L261" s="70"/>
      <c r="M261" s="70"/>
      <c r="N261" s="70"/>
      <c r="O261" s="70"/>
      <c r="P261" s="70"/>
      <c r="Q261" s="70"/>
      <c r="R261" s="70"/>
      <c r="S261" s="70"/>
      <c r="T261" s="70"/>
      <c r="U261" s="70"/>
      <c r="V261" s="70"/>
      <c r="W261" s="70"/>
      <c r="X261" s="70"/>
      <c r="Y261" s="70"/>
      <c r="Z261" s="70"/>
      <c r="AA261" s="70"/>
    </row>
    <row r="262" spans="1:27" ht="12.75" customHeight="1">
      <c r="A262" s="70"/>
      <c r="B262" s="70"/>
      <c r="C262" s="72"/>
      <c r="D262" s="72"/>
      <c r="E262" s="72"/>
      <c r="F262" s="72"/>
      <c r="G262" s="80"/>
      <c r="H262" s="70"/>
      <c r="I262" s="70"/>
      <c r="J262" s="70"/>
      <c r="K262" s="70"/>
      <c r="L262" s="70"/>
      <c r="M262" s="70"/>
      <c r="N262" s="70"/>
      <c r="O262" s="70"/>
      <c r="P262" s="70"/>
      <c r="Q262" s="70"/>
      <c r="R262" s="70"/>
      <c r="S262" s="70"/>
      <c r="T262" s="70"/>
      <c r="U262" s="70"/>
      <c r="V262" s="70"/>
      <c r="W262" s="70"/>
      <c r="X262" s="70"/>
      <c r="Y262" s="70"/>
      <c r="Z262" s="70"/>
      <c r="AA262" s="70"/>
    </row>
    <row r="263" spans="1:27" ht="12.75" customHeight="1">
      <c r="A263" s="70"/>
      <c r="B263" s="70"/>
      <c r="C263" s="72"/>
      <c r="D263" s="72"/>
      <c r="E263" s="72"/>
      <c r="F263" s="72"/>
      <c r="G263" s="80"/>
      <c r="H263" s="70"/>
      <c r="I263" s="70"/>
      <c r="J263" s="70"/>
      <c r="K263" s="70"/>
      <c r="L263" s="70"/>
      <c r="M263" s="70"/>
      <c r="N263" s="70"/>
      <c r="O263" s="70"/>
      <c r="P263" s="70"/>
      <c r="Q263" s="70"/>
      <c r="R263" s="70"/>
      <c r="S263" s="70"/>
      <c r="T263" s="70"/>
      <c r="U263" s="70"/>
      <c r="V263" s="70"/>
      <c r="W263" s="70"/>
      <c r="X263" s="70"/>
      <c r="Y263" s="70"/>
      <c r="Z263" s="70"/>
      <c r="AA263" s="70"/>
    </row>
    <row r="264" spans="1:27" ht="12.75" customHeight="1">
      <c r="A264" s="70"/>
      <c r="B264" s="70"/>
      <c r="C264" s="72"/>
      <c r="D264" s="72"/>
      <c r="E264" s="72"/>
      <c r="F264" s="72"/>
      <c r="G264" s="80"/>
      <c r="H264" s="70"/>
      <c r="I264" s="70"/>
      <c r="J264" s="70"/>
      <c r="K264" s="70"/>
      <c r="L264" s="70"/>
      <c r="M264" s="70"/>
      <c r="N264" s="70"/>
      <c r="O264" s="70"/>
      <c r="P264" s="70"/>
      <c r="Q264" s="70"/>
      <c r="R264" s="70"/>
      <c r="S264" s="70"/>
      <c r="T264" s="70"/>
      <c r="U264" s="70"/>
      <c r="V264" s="70"/>
      <c r="W264" s="70"/>
      <c r="X264" s="70"/>
      <c r="Y264" s="70"/>
      <c r="Z264" s="70"/>
      <c r="AA264" s="70"/>
    </row>
    <row r="265" spans="1:27" ht="12.75" customHeight="1">
      <c r="A265" s="70"/>
      <c r="B265" s="70"/>
      <c r="C265" s="72"/>
      <c r="D265" s="72"/>
      <c r="E265" s="72"/>
      <c r="F265" s="72"/>
      <c r="G265" s="80"/>
      <c r="H265" s="70"/>
      <c r="I265" s="70"/>
      <c r="J265" s="70"/>
      <c r="K265" s="70"/>
      <c r="L265" s="70"/>
      <c r="M265" s="70"/>
      <c r="N265" s="70"/>
      <c r="O265" s="70"/>
      <c r="P265" s="70"/>
      <c r="Q265" s="70"/>
      <c r="R265" s="70"/>
      <c r="S265" s="70"/>
      <c r="T265" s="70"/>
      <c r="U265" s="70"/>
      <c r="V265" s="70"/>
      <c r="W265" s="70"/>
      <c r="X265" s="70"/>
      <c r="Y265" s="70"/>
      <c r="Z265" s="70"/>
      <c r="AA265" s="70"/>
    </row>
    <row r="266" spans="1:27" ht="12.75" customHeight="1">
      <c r="A266" s="70"/>
      <c r="B266" s="70"/>
      <c r="C266" s="72"/>
      <c r="D266" s="72"/>
      <c r="E266" s="72"/>
      <c r="F266" s="72"/>
      <c r="G266" s="80"/>
      <c r="H266" s="70"/>
      <c r="I266" s="70"/>
      <c r="J266" s="70"/>
      <c r="K266" s="70"/>
      <c r="L266" s="70"/>
      <c r="M266" s="70"/>
      <c r="N266" s="70"/>
      <c r="O266" s="70"/>
      <c r="P266" s="70"/>
      <c r="Q266" s="70"/>
      <c r="R266" s="70"/>
      <c r="S266" s="70"/>
      <c r="T266" s="70"/>
      <c r="U266" s="70"/>
      <c r="V266" s="70"/>
      <c r="W266" s="70"/>
      <c r="X266" s="70"/>
      <c r="Y266" s="70"/>
      <c r="Z266" s="70"/>
      <c r="AA266" s="70"/>
    </row>
    <row r="267" spans="1:27" ht="12.75" customHeight="1">
      <c r="A267" s="70"/>
      <c r="B267" s="70"/>
      <c r="C267" s="72"/>
      <c r="D267" s="72"/>
      <c r="E267" s="72"/>
      <c r="F267" s="72"/>
      <c r="G267" s="80"/>
      <c r="H267" s="70"/>
      <c r="I267" s="70"/>
      <c r="J267" s="70"/>
      <c r="K267" s="70"/>
      <c r="L267" s="70"/>
      <c r="M267" s="70"/>
      <c r="N267" s="70"/>
      <c r="O267" s="70"/>
      <c r="P267" s="70"/>
      <c r="Q267" s="70"/>
      <c r="R267" s="70"/>
      <c r="S267" s="70"/>
      <c r="T267" s="70"/>
      <c r="U267" s="70"/>
      <c r="V267" s="70"/>
      <c r="W267" s="70"/>
      <c r="X267" s="70"/>
      <c r="Y267" s="70"/>
      <c r="Z267" s="70"/>
      <c r="AA267" s="70"/>
    </row>
    <row r="268" spans="1:27" ht="12.75" customHeight="1">
      <c r="A268" s="70"/>
      <c r="B268" s="70"/>
      <c r="C268" s="72"/>
      <c r="D268" s="72"/>
      <c r="E268" s="72"/>
      <c r="F268" s="72"/>
      <c r="G268" s="80"/>
      <c r="H268" s="70"/>
      <c r="I268" s="70"/>
      <c r="J268" s="70"/>
      <c r="K268" s="70"/>
      <c r="L268" s="70"/>
      <c r="M268" s="70"/>
      <c r="N268" s="70"/>
      <c r="O268" s="70"/>
      <c r="P268" s="70"/>
      <c r="Q268" s="70"/>
      <c r="R268" s="70"/>
      <c r="S268" s="70"/>
      <c r="T268" s="70"/>
      <c r="U268" s="70"/>
      <c r="V268" s="70"/>
      <c r="W268" s="70"/>
      <c r="X268" s="70"/>
      <c r="Y268" s="70"/>
      <c r="Z268" s="70"/>
      <c r="AA268" s="70"/>
    </row>
    <row r="269" spans="1:27" ht="12.75" customHeight="1">
      <c r="A269" s="70"/>
      <c r="B269" s="70"/>
      <c r="C269" s="72"/>
      <c r="D269" s="72"/>
      <c r="E269" s="72"/>
      <c r="F269" s="72"/>
      <c r="G269" s="80"/>
      <c r="H269" s="70"/>
      <c r="I269" s="70"/>
      <c r="J269" s="70"/>
      <c r="K269" s="70"/>
      <c r="L269" s="70"/>
      <c r="M269" s="70"/>
      <c r="N269" s="70"/>
      <c r="O269" s="70"/>
      <c r="P269" s="70"/>
      <c r="Q269" s="70"/>
      <c r="R269" s="70"/>
      <c r="S269" s="70"/>
      <c r="T269" s="70"/>
      <c r="U269" s="70"/>
      <c r="V269" s="70"/>
      <c r="W269" s="70"/>
      <c r="X269" s="70"/>
      <c r="Y269" s="70"/>
      <c r="Z269" s="70"/>
      <c r="AA269" s="70"/>
    </row>
    <row r="270" spans="1:27" ht="12.75" customHeight="1">
      <c r="A270" s="70"/>
      <c r="B270" s="70"/>
      <c r="C270" s="72"/>
      <c r="D270" s="72"/>
      <c r="E270" s="72"/>
      <c r="F270" s="72"/>
      <c r="G270" s="80"/>
      <c r="H270" s="70"/>
      <c r="I270" s="70"/>
      <c r="J270" s="70"/>
      <c r="K270" s="70"/>
      <c r="L270" s="70"/>
      <c r="M270" s="70"/>
      <c r="N270" s="70"/>
      <c r="O270" s="70"/>
      <c r="P270" s="70"/>
      <c r="Q270" s="70"/>
      <c r="R270" s="70"/>
      <c r="S270" s="70"/>
      <c r="T270" s="70"/>
      <c r="U270" s="70"/>
      <c r="V270" s="70"/>
      <c r="W270" s="70"/>
      <c r="X270" s="70"/>
      <c r="Y270" s="70"/>
      <c r="Z270" s="70"/>
      <c r="AA270" s="70"/>
    </row>
    <row r="271" spans="1:27" ht="12.75" customHeight="1">
      <c r="A271" s="70"/>
      <c r="B271" s="70"/>
      <c r="C271" s="72"/>
      <c r="D271" s="72"/>
      <c r="E271" s="72"/>
      <c r="F271" s="72"/>
      <c r="G271" s="80"/>
      <c r="H271" s="70"/>
      <c r="I271" s="70"/>
      <c r="J271" s="70"/>
      <c r="K271" s="70"/>
      <c r="L271" s="70"/>
      <c r="M271" s="70"/>
      <c r="N271" s="70"/>
      <c r="O271" s="70"/>
      <c r="P271" s="70"/>
      <c r="Q271" s="70"/>
      <c r="R271" s="70"/>
      <c r="S271" s="70"/>
      <c r="T271" s="70"/>
      <c r="U271" s="70"/>
      <c r="V271" s="70"/>
      <c r="W271" s="70"/>
      <c r="X271" s="70"/>
      <c r="Y271" s="70"/>
      <c r="Z271" s="70"/>
      <c r="AA271" s="70"/>
    </row>
    <row r="272" spans="1:27" ht="12.75" customHeight="1">
      <c r="A272" s="70"/>
      <c r="B272" s="70"/>
      <c r="C272" s="72"/>
      <c r="D272" s="72"/>
      <c r="E272" s="72"/>
      <c r="F272" s="72"/>
      <c r="G272" s="80"/>
      <c r="H272" s="70"/>
      <c r="I272" s="70"/>
      <c r="J272" s="70"/>
      <c r="K272" s="70"/>
      <c r="L272" s="70"/>
      <c r="M272" s="70"/>
      <c r="N272" s="70"/>
      <c r="O272" s="70"/>
      <c r="P272" s="70"/>
      <c r="Q272" s="70"/>
      <c r="R272" s="70"/>
      <c r="S272" s="70"/>
      <c r="T272" s="70"/>
      <c r="U272" s="70"/>
      <c r="V272" s="70"/>
      <c r="W272" s="70"/>
      <c r="X272" s="70"/>
      <c r="Y272" s="70"/>
      <c r="Z272" s="70"/>
      <c r="AA272" s="70"/>
    </row>
    <row r="273" spans="1:27" ht="12.75" customHeight="1">
      <c r="A273" s="70"/>
      <c r="B273" s="70"/>
      <c r="C273" s="72"/>
      <c r="D273" s="72"/>
      <c r="E273" s="72"/>
      <c r="F273" s="72"/>
      <c r="G273" s="80"/>
      <c r="H273" s="70"/>
      <c r="I273" s="70"/>
      <c r="J273" s="70"/>
      <c r="K273" s="70"/>
      <c r="L273" s="70"/>
      <c r="M273" s="70"/>
      <c r="N273" s="70"/>
      <c r="O273" s="70"/>
      <c r="P273" s="70"/>
      <c r="Q273" s="70"/>
      <c r="R273" s="70"/>
      <c r="S273" s="70"/>
      <c r="T273" s="70"/>
      <c r="U273" s="70"/>
      <c r="V273" s="70"/>
      <c r="W273" s="70"/>
      <c r="X273" s="70"/>
      <c r="Y273" s="70"/>
      <c r="Z273" s="70"/>
      <c r="AA273" s="70"/>
    </row>
    <row r="274" spans="1:27" ht="12.75" customHeight="1">
      <c r="A274" s="70"/>
      <c r="B274" s="70"/>
      <c r="C274" s="72"/>
      <c r="D274" s="72"/>
      <c r="E274" s="72"/>
      <c r="F274" s="72"/>
      <c r="G274" s="80"/>
      <c r="H274" s="70"/>
      <c r="I274" s="70"/>
      <c r="J274" s="70"/>
      <c r="K274" s="70"/>
      <c r="L274" s="70"/>
      <c r="M274" s="70"/>
      <c r="N274" s="70"/>
      <c r="O274" s="70"/>
      <c r="P274" s="70"/>
      <c r="Q274" s="70"/>
      <c r="R274" s="70"/>
      <c r="S274" s="70"/>
      <c r="T274" s="70"/>
      <c r="U274" s="70"/>
      <c r="V274" s="70"/>
      <c r="W274" s="70"/>
      <c r="X274" s="70"/>
      <c r="Y274" s="70"/>
      <c r="Z274" s="70"/>
      <c r="AA274" s="70"/>
    </row>
    <row r="275" spans="1:27" ht="12.75" customHeight="1">
      <c r="A275" s="70"/>
      <c r="B275" s="70"/>
      <c r="C275" s="72"/>
      <c r="D275" s="72"/>
      <c r="E275" s="72"/>
      <c r="F275" s="72"/>
      <c r="G275" s="80"/>
      <c r="H275" s="70"/>
      <c r="I275" s="70"/>
      <c r="J275" s="70"/>
      <c r="K275" s="70"/>
      <c r="L275" s="70"/>
      <c r="M275" s="70"/>
      <c r="N275" s="70"/>
      <c r="O275" s="70"/>
      <c r="P275" s="70"/>
      <c r="Q275" s="70"/>
      <c r="R275" s="70"/>
      <c r="S275" s="70"/>
      <c r="T275" s="70"/>
      <c r="U275" s="70"/>
      <c r="V275" s="70"/>
      <c r="W275" s="70"/>
      <c r="X275" s="70"/>
      <c r="Y275" s="70"/>
      <c r="Z275" s="70"/>
      <c r="AA275" s="70"/>
    </row>
    <row r="276" spans="1:27" ht="12.75" customHeight="1">
      <c r="A276" s="70"/>
      <c r="B276" s="70"/>
      <c r="C276" s="72"/>
      <c r="D276" s="72"/>
      <c r="E276" s="72"/>
      <c r="F276" s="72"/>
      <c r="G276" s="80"/>
      <c r="H276" s="70"/>
      <c r="I276" s="70"/>
      <c r="J276" s="70"/>
      <c r="K276" s="70"/>
      <c r="L276" s="70"/>
      <c r="M276" s="70"/>
      <c r="N276" s="70"/>
      <c r="O276" s="70"/>
      <c r="P276" s="70"/>
      <c r="Q276" s="70"/>
      <c r="R276" s="70"/>
      <c r="S276" s="70"/>
      <c r="T276" s="70"/>
      <c r="U276" s="70"/>
      <c r="V276" s="70"/>
      <c r="W276" s="70"/>
      <c r="X276" s="70"/>
      <c r="Y276" s="70"/>
      <c r="Z276" s="70"/>
      <c r="AA276" s="70"/>
    </row>
    <row r="277" spans="1:27" ht="12.75" customHeight="1">
      <c r="A277" s="70"/>
      <c r="B277" s="70"/>
      <c r="C277" s="72"/>
      <c r="D277" s="72"/>
      <c r="E277" s="72"/>
      <c r="F277" s="72"/>
      <c r="G277" s="80"/>
      <c r="H277" s="70"/>
      <c r="I277" s="70"/>
      <c r="J277" s="70"/>
      <c r="K277" s="70"/>
      <c r="L277" s="70"/>
      <c r="M277" s="70"/>
      <c r="N277" s="70"/>
      <c r="O277" s="70"/>
      <c r="P277" s="70"/>
      <c r="Q277" s="70"/>
      <c r="R277" s="70"/>
      <c r="S277" s="70"/>
      <c r="T277" s="70"/>
      <c r="U277" s="70"/>
      <c r="V277" s="70"/>
      <c r="W277" s="70"/>
      <c r="X277" s="70"/>
      <c r="Y277" s="70"/>
      <c r="Z277" s="70"/>
      <c r="AA277" s="70"/>
    </row>
    <row r="278" spans="1:27" ht="12.75" customHeight="1">
      <c r="A278" s="70"/>
      <c r="B278" s="70"/>
      <c r="C278" s="72"/>
      <c r="D278" s="72"/>
      <c r="E278" s="72"/>
      <c r="F278" s="72"/>
      <c r="G278" s="80"/>
      <c r="H278" s="70"/>
      <c r="I278" s="70"/>
      <c r="J278" s="70"/>
      <c r="K278" s="70"/>
      <c r="L278" s="70"/>
      <c r="M278" s="70"/>
      <c r="N278" s="70"/>
      <c r="O278" s="70"/>
      <c r="P278" s="70"/>
      <c r="Q278" s="70"/>
      <c r="R278" s="70"/>
      <c r="S278" s="70"/>
      <c r="T278" s="70"/>
      <c r="U278" s="70"/>
      <c r="V278" s="70"/>
      <c r="W278" s="70"/>
      <c r="X278" s="70"/>
      <c r="Y278" s="70"/>
      <c r="Z278" s="70"/>
      <c r="AA278" s="70"/>
    </row>
    <row r="279" spans="1:27" ht="12.75" customHeight="1">
      <c r="A279" s="70"/>
      <c r="B279" s="70"/>
      <c r="C279" s="72"/>
      <c r="D279" s="72"/>
      <c r="E279" s="72"/>
      <c r="F279" s="72"/>
      <c r="G279" s="80"/>
      <c r="H279" s="70"/>
      <c r="I279" s="70"/>
      <c r="J279" s="70"/>
      <c r="K279" s="70"/>
      <c r="L279" s="70"/>
      <c r="M279" s="70"/>
      <c r="N279" s="70"/>
      <c r="O279" s="70"/>
      <c r="P279" s="70"/>
      <c r="Q279" s="70"/>
      <c r="R279" s="70"/>
      <c r="S279" s="70"/>
      <c r="T279" s="70"/>
      <c r="U279" s="70"/>
      <c r="V279" s="70"/>
      <c r="W279" s="70"/>
      <c r="X279" s="70"/>
      <c r="Y279" s="70"/>
      <c r="Z279" s="70"/>
      <c r="AA279" s="70"/>
    </row>
    <row r="280" spans="1:27" ht="12.75" customHeight="1">
      <c r="A280" s="70"/>
      <c r="B280" s="70"/>
      <c r="C280" s="72"/>
      <c r="D280" s="72"/>
      <c r="E280" s="72"/>
      <c r="F280" s="72"/>
      <c r="G280" s="80"/>
      <c r="H280" s="70"/>
      <c r="I280" s="70"/>
      <c r="J280" s="70"/>
      <c r="K280" s="70"/>
      <c r="L280" s="70"/>
      <c r="M280" s="70"/>
      <c r="N280" s="70"/>
      <c r="O280" s="70"/>
      <c r="P280" s="70"/>
      <c r="Q280" s="70"/>
      <c r="R280" s="70"/>
      <c r="S280" s="70"/>
      <c r="T280" s="70"/>
      <c r="U280" s="70"/>
      <c r="V280" s="70"/>
      <c r="W280" s="70"/>
      <c r="X280" s="70"/>
      <c r="Y280" s="70"/>
      <c r="Z280" s="70"/>
      <c r="AA280" s="70"/>
    </row>
    <row r="281" spans="1:27" ht="12.75" customHeight="1">
      <c r="A281" s="70"/>
      <c r="B281" s="70"/>
      <c r="C281" s="72"/>
      <c r="D281" s="72"/>
      <c r="E281" s="72"/>
      <c r="F281" s="72"/>
      <c r="G281" s="80"/>
      <c r="H281" s="70"/>
      <c r="I281" s="70"/>
      <c r="J281" s="70"/>
      <c r="K281" s="70"/>
      <c r="L281" s="70"/>
      <c r="M281" s="70"/>
      <c r="N281" s="70"/>
      <c r="O281" s="70"/>
      <c r="P281" s="70"/>
      <c r="Q281" s="70"/>
      <c r="R281" s="70"/>
      <c r="S281" s="70"/>
      <c r="T281" s="70"/>
      <c r="U281" s="70"/>
      <c r="V281" s="70"/>
      <c r="W281" s="70"/>
      <c r="X281" s="70"/>
      <c r="Y281" s="70"/>
      <c r="Z281" s="70"/>
      <c r="AA281" s="70"/>
    </row>
    <row r="282" spans="1:27" ht="12.75" customHeight="1">
      <c r="A282" s="70"/>
      <c r="B282" s="70"/>
      <c r="C282" s="72"/>
      <c r="D282" s="72"/>
      <c r="E282" s="72"/>
      <c r="F282" s="72"/>
      <c r="G282" s="80"/>
      <c r="H282" s="70"/>
      <c r="I282" s="70"/>
      <c r="J282" s="70"/>
      <c r="K282" s="70"/>
      <c r="L282" s="70"/>
      <c r="M282" s="70"/>
      <c r="N282" s="70"/>
      <c r="O282" s="70"/>
      <c r="P282" s="70"/>
      <c r="Q282" s="70"/>
      <c r="R282" s="70"/>
      <c r="S282" s="70"/>
      <c r="T282" s="70"/>
      <c r="U282" s="70"/>
      <c r="V282" s="70"/>
      <c r="W282" s="70"/>
      <c r="X282" s="70"/>
      <c r="Y282" s="70"/>
      <c r="Z282" s="70"/>
      <c r="AA282" s="70"/>
    </row>
    <row r="283" spans="1:27" ht="12.75" customHeight="1">
      <c r="A283" s="70"/>
      <c r="B283" s="70"/>
      <c r="C283" s="72"/>
      <c r="D283" s="72"/>
      <c r="E283" s="72"/>
      <c r="F283" s="72"/>
      <c r="G283" s="80"/>
      <c r="H283" s="70"/>
      <c r="I283" s="70"/>
      <c r="J283" s="70"/>
      <c r="K283" s="70"/>
      <c r="L283" s="70"/>
      <c r="M283" s="70"/>
      <c r="N283" s="70"/>
      <c r="O283" s="70"/>
      <c r="P283" s="70"/>
      <c r="Q283" s="70"/>
      <c r="R283" s="70"/>
      <c r="S283" s="70"/>
      <c r="T283" s="70"/>
      <c r="U283" s="70"/>
      <c r="V283" s="70"/>
      <c r="W283" s="70"/>
      <c r="X283" s="70"/>
      <c r="Y283" s="70"/>
      <c r="Z283" s="70"/>
      <c r="AA283" s="70"/>
    </row>
    <row r="284" spans="1:27" ht="12.75" customHeight="1">
      <c r="A284" s="70"/>
      <c r="B284" s="70"/>
      <c r="C284" s="72"/>
      <c r="D284" s="72"/>
      <c r="E284" s="72"/>
      <c r="F284" s="72"/>
      <c r="G284" s="80"/>
      <c r="H284" s="70"/>
      <c r="I284" s="70"/>
      <c r="J284" s="70"/>
      <c r="K284" s="70"/>
      <c r="L284" s="70"/>
      <c r="M284" s="70"/>
      <c r="N284" s="70"/>
      <c r="O284" s="70"/>
      <c r="P284" s="70"/>
      <c r="Q284" s="70"/>
      <c r="R284" s="70"/>
      <c r="S284" s="70"/>
      <c r="T284" s="70"/>
      <c r="U284" s="70"/>
      <c r="V284" s="70"/>
      <c r="W284" s="70"/>
      <c r="X284" s="70"/>
      <c r="Y284" s="70"/>
      <c r="Z284" s="70"/>
      <c r="AA284" s="70"/>
    </row>
    <row r="285" spans="1:27" ht="12.75" customHeight="1">
      <c r="A285" s="70"/>
      <c r="B285" s="70"/>
      <c r="C285" s="72"/>
      <c r="D285" s="72"/>
      <c r="E285" s="72"/>
      <c r="F285" s="72"/>
      <c r="G285" s="80"/>
      <c r="H285" s="70"/>
      <c r="I285" s="70"/>
      <c r="J285" s="70"/>
      <c r="K285" s="70"/>
      <c r="L285" s="70"/>
      <c r="M285" s="70"/>
      <c r="N285" s="70"/>
      <c r="O285" s="70"/>
      <c r="P285" s="70"/>
      <c r="Q285" s="70"/>
      <c r="R285" s="70"/>
      <c r="S285" s="70"/>
      <c r="T285" s="70"/>
      <c r="U285" s="70"/>
      <c r="V285" s="70"/>
      <c r="W285" s="70"/>
      <c r="X285" s="70"/>
      <c r="Y285" s="70"/>
      <c r="Z285" s="70"/>
      <c r="AA285" s="70"/>
    </row>
    <row r="286" spans="1:27" ht="12.75" customHeight="1">
      <c r="A286" s="70"/>
      <c r="B286" s="70"/>
      <c r="C286" s="72"/>
      <c r="D286" s="72"/>
      <c r="E286" s="72"/>
      <c r="F286" s="72"/>
      <c r="G286" s="80"/>
      <c r="H286" s="70"/>
      <c r="I286" s="70"/>
      <c r="J286" s="70"/>
      <c r="K286" s="70"/>
      <c r="L286" s="70"/>
      <c r="M286" s="70"/>
      <c r="N286" s="70"/>
      <c r="O286" s="70"/>
      <c r="P286" s="70"/>
      <c r="Q286" s="70"/>
      <c r="R286" s="70"/>
      <c r="S286" s="70"/>
      <c r="T286" s="70"/>
      <c r="U286" s="70"/>
      <c r="V286" s="70"/>
      <c r="W286" s="70"/>
      <c r="X286" s="70"/>
      <c r="Y286" s="70"/>
      <c r="Z286" s="70"/>
      <c r="AA286" s="70"/>
    </row>
    <row r="287" spans="1:27" ht="12.75" customHeight="1">
      <c r="A287" s="70"/>
      <c r="B287" s="70"/>
      <c r="C287" s="72"/>
      <c r="D287" s="72"/>
      <c r="E287" s="72"/>
      <c r="F287" s="72"/>
      <c r="G287" s="80"/>
      <c r="H287" s="70"/>
      <c r="I287" s="70"/>
      <c r="J287" s="70"/>
      <c r="K287" s="70"/>
      <c r="L287" s="70"/>
      <c r="M287" s="70"/>
      <c r="N287" s="70"/>
      <c r="O287" s="70"/>
      <c r="P287" s="70"/>
      <c r="Q287" s="70"/>
      <c r="R287" s="70"/>
      <c r="S287" s="70"/>
      <c r="T287" s="70"/>
      <c r="U287" s="70"/>
      <c r="V287" s="70"/>
      <c r="W287" s="70"/>
      <c r="X287" s="70"/>
      <c r="Y287" s="70"/>
      <c r="Z287" s="70"/>
      <c r="AA287" s="70"/>
    </row>
    <row r="288" spans="1:27" ht="12.75" customHeight="1">
      <c r="A288" s="70"/>
      <c r="B288" s="70"/>
      <c r="C288" s="72"/>
      <c r="D288" s="72"/>
      <c r="E288" s="72"/>
      <c r="F288" s="72"/>
      <c r="G288" s="80"/>
      <c r="H288" s="70"/>
      <c r="I288" s="70"/>
      <c r="J288" s="70"/>
      <c r="K288" s="70"/>
      <c r="L288" s="70"/>
      <c r="M288" s="70"/>
      <c r="N288" s="70"/>
      <c r="O288" s="70"/>
      <c r="P288" s="70"/>
      <c r="Q288" s="70"/>
      <c r="R288" s="70"/>
      <c r="S288" s="70"/>
      <c r="T288" s="70"/>
      <c r="U288" s="70"/>
      <c r="V288" s="70"/>
      <c r="W288" s="70"/>
      <c r="X288" s="70"/>
      <c r="Y288" s="70"/>
      <c r="Z288" s="70"/>
      <c r="AA288" s="70"/>
    </row>
    <row r="289" spans="1:27" ht="12.75" customHeight="1">
      <c r="A289" s="70"/>
      <c r="B289" s="70"/>
      <c r="C289" s="72"/>
      <c r="D289" s="72"/>
      <c r="E289" s="72"/>
      <c r="F289" s="72"/>
      <c r="G289" s="80"/>
      <c r="H289" s="70"/>
      <c r="I289" s="70"/>
      <c r="J289" s="70"/>
      <c r="K289" s="70"/>
      <c r="L289" s="70"/>
      <c r="M289" s="70"/>
      <c r="N289" s="70"/>
      <c r="O289" s="70"/>
      <c r="P289" s="70"/>
      <c r="Q289" s="70"/>
      <c r="R289" s="70"/>
      <c r="S289" s="70"/>
      <c r="T289" s="70"/>
      <c r="U289" s="70"/>
      <c r="V289" s="70"/>
      <c r="W289" s="70"/>
      <c r="X289" s="70"/>
      <c r="Y289" s="70"/>
      <c r="Z289" s="70"/>
      <c r="AA289" s="70"/>
    </row>
    <row r="290" spans="1:27" ht="12.75" customHeight="1">
      <c r="A290" s="70"/>
      <c r="B290" s="70"/>
      <c r="C290" s="72"/>
      <c r="D290" s="72"/>
      <c r="E290" s="72"/>
      <c r="F290" s="72"/>
      <c r="G290" s="80"/>
      <c r="H290" s="70"/>
      <c r="I290" s="70"/>
      <c r="J290" s="70"/>
      <c r="K290" s="70"/>
      <c r="L290" s="70"/>
      <c r="M290" s="70"/>
      <c r="N290" s="70"/>
      <c r="O290" s="70"/>
      <c r="P290" s="70"/>
      <c r="Q290" s="70"/>
      <c r="R290" s="70"/>
      <c r="S290" s="70"/>
      <c r="T290" s="70"/>
      <c r="U290" s="70"/>
      <c r="V290" s="70"/>
      <c r="W290" s="70"/>
      <c r="X290" s="70"/>
      <c r="Y290" s="70"/>
      <c r="Z290" s="70"/>
      <c r="AA290" s="70"/>
    </row>
    <row r="291" spans="1:27" ht="12.75" customHeight="1">
      <c r="A291" s="70"/>
      <c r="B291" s="70"/>
      <c r="C291" s="72"/>
      <c r="D291" s="72"/>
      <c r="E291" s="72"/>
      <c r="F291" s="72"/>
      <c r="G291" s="80"/>
      <c r="H291" s="70"/>
      <c r="I291" s="70"/>
      <c r="J291" s="70"/>
      <c r="K291" s="70"/>
      <c r="L291" s="70"/>
      <c r="M291" s="70"/>
      <c r="N291" s="70"/>
      <c r="O291" s="70"/>
      <c r="P291" s="70"/>
      <c r="Q291" s="70"/>
      <c r="R291" s="70"/>
      <c r="S291" s="70"/>
      <c r="T291" s="70"/>
      <c r="U291" s="70"/>
      <c r="V291" s="70"/>
      <c r="W291" s="70"/>
      <c r="X291" s="70"/>
      <c r="Y291" s="70"/>
      <c r="Z291" s="70"/>
      <c r="AA291" s="70"/>
    </row>
    <row r="292" spans="1:27" ht="12.75" customHeight="1">
      <c r="A292" s="70"/>
      <c r="B292" s="70"/>
      <c r="C292" s="72"/>
      <c r="D292" s="72"/>
      <c r="E292" s="72"/>
      <c r="F292" s="72"/>
      <c r="G292" s="80"/>
      <c r="H292" s="70"/>
      <c r="I292" s="70"/>
      <c r="J292" s="70"/>
      <c r="K292" s="70"/>
      <c r="L292" s="70"/>
      <c r="M292" s="70"/>
      <c r="N292" s="70"/>
      <c r="O292" s="70"/>
      <c r="P292" s="70"/>
      <c r="Q292" s="70"/>
      <c r="R292" s="70"/>
      <c r="S292" s="70"/>
      <c r="T292" s="70"/>
      <c r="U292" s="70"/>
      <c r="V292" s="70"/>
      <c r="W292" s="70"/>
      <c r="X292" s="70"/>
      <c r="Y292" s="70"/>
      <c r="Z292" s="70"/>
      <c r="AA292" s="70"/>
    </row>
    <row r="293" spans="1:27" ht="12.75" customHeight="1">
      <c r="A293" s="70"/>
      <c r="B293" s="70"/>
      <c r="C293" s="72"/>
      <c r="D293" s="72"/>
      <c r="E293" s="72"/>
      <c r="F293" s="72"/>
      <c r="G293" s="80"/>
      <c r="H293" s="70"/>
      <c r="I293" s="70"/>
      <c r="J293" s="70"/>
      <c r="K293" s="70"/>
      <c r="L293" s="70"/>
      <c r="M293" s="70"/>
      <c r="N293" s="70"/>
      <c r="O293" s="70"/>
      <c r="P293" s="70"/>
      <c r="Q293" s="70"/>
      <c r="R293" s="70"/>
      <c r="S293" s="70"/>
      <c r="T293" s="70"/>
      <c r="U293" s="70"/>
      <c r="V293" s="70"/>
      <c r="W293" s="70"/>
      <c r="X293" s="70"/>
      <c r="Y293" s="70"/>
      <c r="Z293" s="70"/>
      <c r="AA293" s="70"/>
    </row>
    <row r="294" spans="1:27" ht="12.75" customHeight="1">
      <c r="A294" s="70"/>
      <c r="B294" s="70"/>
      <c r="C294" s="72"/>
      <c r="D294" s="72"/>
      <c r="E294" s="72"/>
      <c r="F294" s="72"/>
      <c r="G294" s="80"/>
      <c r="H294" s="70"/>
      <c r="I294" s="70"/>
      <c r="J294" s="70"/>
      <c r="K294" s="70"/>
      <c r="L294" s="70"/>
      <c r="M294" s="70"/>
      <c r="N294" s="70"/>
      <c r="O294" s="70"/>
      <c r="P294" s="70"/>
      <c r="Q294" s="70"/>
      <c r="R294" s="70"/>
      <c r="S294" s="70"/>
      <c r="T294" s="70"/>
      <c r="U294" s="70"/>
      <c r="V294" s="70"/>
      <c r="W294" s="70"/>
      <c r="X294" s="70"/>
      <c r="Y294" s="70"/>
      <c r="Z294" s="70"/>
      <c r="AA294" s="70"/>
    </row>
    <row r="295" spans="1:27" ht="12.75" customHeight="1">
      <c r="A295" s="70"/>
      <c r="B295" s="70"/>
      <c r="C295" s="72"/>
      <c r="D295" s="72"/>
      <c r="E295" s="72"/>
      <c r="F295" s="72"/>
      <c r="G295" s="80"/>
      <c r="H295" s="70"/>
      <c r="I295" s="70"/>
      <c r="J295" s="70"/>
      <c r="K295" s="70"/>
      <c r="L295" s="70"/>
      <c r="M295" s="70"/>
      <c r="N295" s="70"/>
      <c r="O295" s="70"/>
      <c r="P295" s="70"/>
      <c r="Q295" s="70"/>
      <c r="R295" s="70"/>
      <c r="S295" s="70"/>
      <c r="T295" s="70"/>
      <c r="U295" s="70"/>
      <c r="V295" s="70"/>
      <c r="W295" s="70"/>
      <c r="X295" s="70"/>
      <c r="Y295" s="70"/>
      <c r="Z295" s="70"/>
      <c r="AA295" s="70"/>
    </row>
    <row r="296" spans="1:27" ht="12.75" customHeight="1">
      <c r="A296" s="70"/>
      <c r="B296" s="70"/>
      <c r="C296" s="72"/>
      <c r="D296" s="72"/>
      <c r="E296" s="72"/>
      <c r="F296" s="72"/>
      <c r="G296" s="80"/>
      <c r="H296" s="70"/>
      <c r="I296" s="70"/>
      <c r="J296" s="70"/>
      <c r="K296" s="70"/>
      <c r="L296" s="70"/>
      <c r="M296" s="70"/>
      <c r="N296" s="70"/>
      <c r="O296" s="70"/>
      <c r="P296" s="70"/>
      <c r="Q296" s="70"/>
      <c r="R296" s="70"/>
      <c r="S296" s="70"/>
      <c r="T296" s="70"/>
      <c r="U296" s="70"/>
      <c r="V296" s="70"/>
      <c r="W296" s="70"/>
      <c r="X296" s="70"/>
      <c r="Y296" s="70"/>
      <c r="Z296" s="70"/>
      <c r="AA296" s="70"/>
    </row>
    <row r="297" spans="1:27" ht="12.75" customHeight="1">
      <c r="A297" s="70"/>
      <c r="B297" s="70"/>
      <c r="C297" s="72"/>
      <c r="D297" s="72"/>
      <c r="E297" s="72"/>
      <c r="F297" s="72"/>
      <c r="G297" s="80"/>
      <c r="H297" s="70"/>
      <c r="I297" s="70"/>
      <c r="J297" s="70"/>
      <c r="K297" s="70"/>
      <c r="L297" s="70"/>
      <c r="M297" s="70"/>
      <c r="N297" s="70"/>
      <c r="O297" s="70"/>
      <c r="P297" s="70"/>
      <c r="Q297" s="70"/>
      <c r="R297" s="70"/>
      <c r="S297" s="70"/>
      <c r="T297" s="70"/>
      <c r="U297" s="70"/>
      <c r="V297" s="70"/>
      <c r="W297" s="70"/>
      <c r="X297" s="70"/>
      <c r="Y297" s="70"/>
      <c r="Z297" s="70"/>
      <c r="AA297" s="70"/>
    </row>
    <row r="298" spans="1:27" ht="12.75" customHeight="1">
      <c r="A298" s="70"/>
      <c r="B298" s="70"/>
      <c r="C298" s="72"/>
      <c r="D298" s="72"/>
      <c r="E298" s="72"/>
      <c r="F298" s="72"/>
      <c r="G298" s="80"/>
      <c r="H298" s="70"/>
      <c r="I298" s="70"/>
      <c r="J298" s="70"/>
      <c r="K298" s="70"/>
      <c r="L298" s="70"/>
      <c r="M298" s="70"/>
      <c r="N298" s="70"/>
      <c r="O298" s="70"/>
      <c r="P298" s="70"/>
      <c r="Q298" s="70"/>
      <c r="R298" s="70"/>
      <c r="S298" s="70"/>
      <c r="T298" s="70"/>
      <c r="U298" s="70"/>
      <c r="V298" s="70"/>
      <c r="W298" s="70"/>
      <c r="X298" s="70"/>
      <c r="Y298" s="70"/>
      <c r="Z298" s="70"/>
      <c r="AA298" s="70"/>
    </row>
    <row r="299" spans="1:27" ht="12.75" customHeight="1">
      <c r="A299" s="70"/>
      <c r="B299" s="70"/>
      <c r="C299" s="72"/>
      <c r="D299" s="72"/>
      <c r="E299" s="72"/>
      <c r="F299" s="72"/>
      <c r="G299" s="80"/>
      <c r="H299" s="70"/>
      <c r="I299" s="70"/>
      <c r="J299" s="70"/>
      <c r="K299" s="70"/>
      <c r="L299" s="70"/>
      <c r="M299" s="70"/>
      <c r="N299" s="70"/>
      <c r="O299" s="70"/>
      <c r="P299" s="70"/>
      <c r="Q299" s="70"/>
      <c r="R299" s="70"/>
      <c r="S299" s="70"/>
      <c r="T299" s="70"/>
      <c r="U299" s="70"/>
      <c r="V299" s="70"/>
      <c r="W299" s="70"/>
      <c r="X299" s="70"/>
      <c r="Y299" s="70"/>
      <c r="Z299" s="70"/>
      <c r="AA299" s="70"/>
    </row>
    <row r="300" spans="1:27" ht="12.75" customHeight="1">
      <c r="A300" s="70"/>
      <c r="B300" s="70"/>
      <c r="C300" s="72"/>
      <c r="D300" s="72"/>
      <c r="E300" s="72"/>
      <c r="F300" s="72"/>
      <c r="G300" s="80"/>
      <c r="H300" s="70"/>
      <c r="I300" s="70"/>
      <c r="J300" s="70"/>
      <c r="K300" s="70"/>
      <c r="L300" s="70"/>
      <c r="M300" s="70"/>
      <c r="N300" s="70"/>
      <c r="O300" s="70"/>
      <c r="P300" s="70"/>
      <c r="Q300" s="70"/>
      <c r="R300" s="70"/>
      <c r="S300" s="70"/>
      <c r="T300" s="70"/>
      <c r="U300" s="70"/>
      <c r="V300" s="70"/>
      <c r="W300" s="70"/>
      <c r="X300" s="70"/>
      <c r="Y300" s="70"/>
      <c r="Z300" s="70"/>
      <c r="AA300" s="70"/>
    </row>
    <row r="301" spans="1:27" ht="12.75" customHeight="1">
      <c r="A301" s="70"/>
      <c r="B301" s="70"/>
      <c r="C301" s="72"/>
      <c r="D301" s="72"/>
      <c r="E301" s="72"/>
      <c r="F301" s="72"/>
      <c r="G301" s="80"/>
      <c r="H301" s="70"/>
      <c r="I301" s="70"/>
      <c r="J301" s="70"/>
      <c r="K301" s="70"/>
      <c r="L301" s="70"/>
      <c r="M301" s="70"/>
      <c r="N301" s="70"/>
      <c r="O301" s="70"/>
      <c r="P301" s="70"/>
      <c r="Q301" s="70"/>
      <c r="R301" s="70"/>
      <c r="S301" s="70"/>
      <c r="T301" s="70"/>
      <c r="U301" s="70"/>
      <c r="V301" s="70"/>
      <c r="W301" s="70"/>
      <c r="X301" s="70"/>
      <c r="Y301" s="70"/>
      <c r="Z301" s="70"/>
      <c r="AA301" s="70"/>
    </row>
    <row r="302" spans="1:27" ht="12.75" customHeight="1">
      <c r="A302" s="70"/>
      <c r="B302" s="70"/>
      <c r="C302" s="72"/>
      <c r="D302" s="72"/>
      <c r="E302" s="72"/>
      <c r="F302" s="72"/>
      <c r="G302" s="80"/>
      <c r="H302" s="70"/>
      <c r="I302" s="70"/>
      <c r="J302" s="70"/>
      <c r="K302" s="70"/>
      <c r="L302" s="70"/>
      <c r="M302" s="70"/>
      <c r="N302" s="70"/>
      <c r="O302" s="70"/>
      <c r="P302" s="70"/>
      <c r="Q302" s="70"/>
      <c r="R302" s="70"/>
      <c r="S302" s="70"/>
      <c r="T302" s="70"/>
      <c r="U302" s="70"/>
      <c r="V302" s="70"/>
      <c r="W302" s="70"/>
      <c r="X302" s="70"/>
      <c r="Y302" s="70"/>
      <c r="Z302" s="70"/>
      <c r="AA302" s="70"/>
    </row>
    <row r="303" spans="1:27" ht="12.75" customHeight="1">
      <c r="A303" s="70"/>
      <c r="B303" s="70"/>
      <c r="C303" s="72"/>
      <c r="D303" s="72"/>
      <c r="E303" s="72"/>
      <c r="F303" s="72"/>
      <c r="G303" s="80"/>
      <c r="H303" s="70"/>
      <c r="I303" s="70"/>
      <c r="J303" s="70"/>
      <c r="K303" s="70"/>
      <c r="L303" s="70"/>
      <c r="M303" s="70"/>
      <c r="N303" s="70"/>
      <c r="O303" s="70"/>
      <c r="P303" s="70"/>
      <c r="Q303" s="70"/>
      <c r="R303" s="70"/>
      <c r="S303" s="70"/>
      <c r="T303" s="70"/>
      <c r="U303" s="70"/>
      <c r="V303" s="70"/>
      <c r="W303" s="70"/>
      <c r="X303" s="70"/>
      <c r="Y303" s="70"/>
      <c r="Z303" s="70"/>
      <c r="AA303" s="70"/>
    </row>
    <row r="304" spans="1:27" ht="12.75" customHeight="1">
      <c r="A304" s="70"/>
      <c r="B304" s="70"/>
      <c r="C304" s="72"/>
      <c r="D304" s="72"/>
      <c r="E304" s="72"/>
      <c r="F304" s="72"/>
      <c r="G304" s="80"/>
      <c r="H304" s="70"/>
      <c r="I304" s="70"/>
      <c r="J304" s="70"/>
      <c r="K304" s="70"/>
      <c r="L304" s="70"/>
      <c r="M304" s="70"/>
      <c r="N304" s="70"/>
      <c r="O304" s="70"/>
      <c r="P304" s="70"/>
      <c r="Q304" s="70"/>
      <c r="R304" s="70"/>
      <c r="S304" s="70"/>
      <c r="T304" s="70"/>
      <c r="U304" s="70"/>
      <c r="V304" s="70"/>
      <c r="W304" s="70"/>
      <c r="X304" s="70"/>
      <c r="Y304" s="70"/>
      <c r="Z304" s="70"/>
      <c r="AA304" s="70"/>
    </row>
    <row r="305" spans="1:27" ht="12.75" customHeight="1">
      <c r="A305" s="70"/>
      <c r="B305" s="70"/>
      <c r="C305" s="72"/>
      <c r="D305" s="72"/>
      <c r="E305" s="72"/>
      <c r="F305" s="72"/>
      <c r="G305" s="80"/>
      <c r="H305" s="70"/>
      <c r="I305" s="70"/>
      <c r="J305" s="70"/>
      <c r="K305" s="70"/>
      <c r="L305" s="70"/>
      <c r="M305" s="70"/>
      <c r="N305" s="70"/>
      <c r="O305" s="70"/>
      <c r="P305" s="70"/>
      <c r="Q305" s="70"/>
      <c r="R305" s="70"/>
      <c r="S305" s="70"/>
      <c r="T305" s="70"/>
      <c r="U305" s="70"/>
      <c r="V305" s="70"/>
      <c r="W305" s="70"/>
      <c r="X305" s="70"/>
      <c r="Y305" s="70"/>
      <c r="Z305" s="70"/>
      <c r="AA305" s="70"/>
    </row>
    <row r="306" spans="1:27" ht="12.75" customHeight="1">
      <c r="A306" s="70"/>
      <c r="B306" s="70"/>
      <c r="C306" s="72"/>
      <c r="D306" s="72"/>
      <c r="E306" s="72"/>
      <c r="F306" s="72"/>
      <c r="G306" s="80"/>
      <c r="H306" s="70"/>
      <c r="I306" s="70"/>
      <c r="J306" s="70"/>
      <c r="K306" s="70"/>
      <c r="L306" s="70"/>
      <c r="M306" s="70"/>
      <c r="N306" s="70"/>
      <c r="O306" s="70"/>
      <c r="P306" s="70"/>
      <c r="Q306" s="70"/>
      <c r="R306" s="70"/>
      <c r="S306" s="70"/>
      <c r="T306" s="70"/>
      <c r="U306" s="70"/>
      <c r="V306" s="70"/>
      <c r="W306" s="70"/>
      <c r="X306" s="70"/>
      <c r="Y306" s="70"/>
      <c r="Z306" s="70"/>
      <c r="AA306" s="70"/>
    </row>
    <row r="307" spans="1:27" ht="12.75" customHeight="1">
      <c r="A307" s="70"/>
      <c r="B307" s="70"/>
      <c r="C307" s="72"/>
      <c r="D307" s="72"/>
      <c r="E307" s="72"/>
      <c r="F307" s="72"/>
      <c r="G307" s="80"/>
      <c r="H307" s="70"/>
      <c r="I307" s="70"/>
      <c r="J307" s="70"/>
      <c r="K307" s="70"/>
      <c r="L307" s="70"/>
      <c r="M307" s="70"/>
      <c r="N307" s="70"/>
      <c r="O307" s="70"/>
      <c r="P307" s="70"/>
      <c r="Q307" s="70"/>
      <c r="R307" s="70"/>
      <c r="S307" s="70"/>
      <c r="T307" s="70"/>
      <c r="U307" s="70"/>
      <c r="V307" s="70"/>
      <c r="W307" s="70"/>
      <c r="X307" s="70"/>
      <c r="Y307" s="70"/>
      <c r="Z307" s="70"/>
      <c r="AA307" s="70"/>
    </row>
    <row r="308" spans="1:27" ht="12.75" customHeight="1">
      <c r="A308" s="70"/>
      <c r="B308" s="70"/>
      <c r="C308" s="72"/>
      <c r="D308" s="72"/>
      <c r="E308" s="72"/>
      <c r="F308" s="72"/>
      <c r="G308" s="80"/>
      <c r="H308" s="70"/>
      <c r="I308" s="70"/>
      <c r="J308" s="70"/>
      <c r="K308" s="70"/>
      <c r="L308" s="70"/>
      <c r="M308" s="70"/>
      <c r="N308" s="70"/>
      <c r="O308" s="70"/>
      <c r="P308" s="70"/>
      <c r="Q308" s="70"/>
      <c r="R308" s="70"/>
      <c r="S308" s="70"/>
      <c r="T308" s="70"/>
      <c r="U308" s="70"/>
      <c r="V308" s="70"/>
      <c r="W308" s="70"/>
      <c r="X308" s="70"/>
      <c r="Y308" s="70"/>
      <c r="Z308" s="70"/>
      <c r="AA308" s="70"/>
    </row>
    <row r="309" spans="1:27" ht="12.75" customHeight="1">
      <c r="A309" s="70"/>
      <c r="B309" s="70"/>
      <c r="C309" s="72"/>
      <c r="D309" s="72"/>
      <c r="E309" s="72"/>
      <c r="F309" s="72"/>
      <c r="G309" s="80"/>
      <c r="H309" s="70"/>
      <c r="I309" s="70"/>
      <c r="J309" s="70"/>
      <c r="K309" s="70"/>
      <c r="L309" s="70"/>
      <c r="M309" s="70"/>
      <c r="N309" s="70"/>
      <c r="O309" s="70"/>
      <c r="P309" s="70"/>
      <c r="Q309" s="70"/>
      <c r="R309" s="70"/>
      <c r="S309" s="70"/>
      <c r="T309" s="70"/>
      <c r="U309" s="70"/>
      <c r="V309" s="70"/>
      <c r="W309" s="70"/>
      <c r="X309" s="70"/>
      <c r="Y309" s="70"/>
      <c r="Z309" s="70"/>
      <c r="AA309" s="70"/>
    </row>
    <row r="310" spans="1:27" ht="12.75" customHeight="1">
      <c r="A310" s="70"/>
      <c r="B310" s="70"/>
      <c r="C310" s="72"/>
      <c r="D310" s="72"/>
      <c r="E310" s="72"/>
      <c r="F310" s="72"/>
      <c r="G310" s="80"/>
      <c r="H310" s="70"/>
      <c r="I310" s="70"/>
      <c r="J310" s="70"/>
      <c r="K310" s="70"/>
      <c r="L310" s="70"/>
      <c r="M310" s="70"/>
      <c r="N310" s="70"/>
      <c r="O310" s="70"/>
      <c r="P310" s="70"/>
      <c r="Q310" s="70"/>
      <c r="R310" s="70"/>
      <c r="S310" s="70"/>
      <c r="T310" s="70"/>
      <c r="U310" s="70"/>
      <c r="V310" s="70"/>
      <c r="W310" s="70"/>
      <c r="X310" s="70"/>
      <c r="Y310" s="70"/>
      <c r="Z310" s="70"/>
      <c r="AA310" s="70"/>
    </row>
    <row r="311" spans="1:27" ht="12.75" customHeight="1">
      <c r="A311" s="70"/>
      <c r="B311" s="70"/>
      <c r="C311" s="72"/>
      <c r="D311" s="72"/>
      <c r="E311" s="72"/>
      <c r="F311" s="72"/>
      <c r="G311" s="80"/>
      <c r="H311" s="70"/>
      <c r="I311" s="70"/>
      <c r="J311" s="70"/>
      <c r="K311" s="70"/>
      <c r="L311" s="70"/>
      <c r="M311" s="70"/>
      <c r="N311" s="70"/>
      <c r="O311" s="70"/>
      <c r="P311" s="70"/>
      <c r="Q311" s="70"/>
      <c r="R311" s="70"/>
      <c r="S311" s="70"/>
      <c r="T311" s="70"/>
      <c r="U311" s="70"/>
      <c r="V311" s="70"/>
      <c r="W311" s="70"/>
      <c r="X311" s="70"/>
      <c r="Y311" s="70"/>
      <c r="Z311" s="70"/>
      <c r="AA311" s="70"/>
    </row>
    <row r="312" spans="1:27" ht="12.75" customHeight="1">
      <c r="A312" s="70"/>
      <c r="B312" s="70"/>
      <c r="C312" s="72"/>
      <c r="D312" s="72"/>
      <c r="E312" s="72"/>
      <c r="F312" s="72"/>
      <c r="G312" s="80"/>
      <c r="H312" s="70"/>
      <c r="I312" s="70"/>
      <c r="J312" s="70"/>
      <c r="K312" s="70"/>
      <c r="L312" s="70"/>
      <c r="M312" s="70"/>
      <c r="N312" s="70"/>
      <c r="O312" s="70"/>
      <c r="P312" s="70"/>
      <c r="Q312" s="70"/>
      <c r="R312" s="70"/>
      <c r="S312" s="70"/>
      <c r="T312" s="70"/>
      <c r="U312" s="70"/>
      <c r="V312" s="70"/>
      <c r="W312" s="70"/>
      <c r="X312" s="70"/>
      <c r="Y312" s="70"/>
      <c r="Z312" s="70"/>
      <c r="AA312" s="70"/>
    </row>
    <row r="313" spans="1:27" ht="12.75" customHeight="1">
      <c r="A313" s="70"/>
      <c r="B313" s="70"/>
      <c r="C313" s="72"/>
      <c r="D313" s="72"/>
      <c r="E313" s="72"/>
      <c r="F313" s="72"/>
      <c r="G313" s="80"/>
      <c r="H313" s="70"/>
      <c r="I313" s="70"/>
      <c r="J313" s="70"/>
      <c r="K313" s="70"/>
      <c r="L313" s="70"/>
      <c r="M313" s="70"/>
      <c r="N313" s="70"/>
      <c r="O313" s="70"/>
      <c r="P313" s="70"/>
      <c r="Q313" s="70"/>
      <c r="R313" s="70"/>
      <c r="S313" s="70"/>
      <c r="T313" s="70"/>
      <c r="U313" s="70"/>
      <c r="V313" s="70"/>
      <c r="W313" s="70"/>
      <c r="X313" s="70"/>
      <c r="Y313" s="70"/>
      <c r="Z313" s="70"/>
      <c r="AA313" s="70"/>
    </row>
    <row r="314" spans="1:27" ht="12.75" customHeight="1">
      <c r="A314" s="70"/>
      <c r="B314" s="70"/>
      <c r="C314" s="72"/>
      <c r="D314" s="72"/>
      <c r="E314" s="72"/>
      <c r="F314" s="72"/>
      <c r="G314" s="80"/>
      <c r="H314" s="70"/>
      <c r="I314" s="70"/>
      <c r="J314" s="70"/>
      <c r="K314" s="70"/>
      <c r="L314" s="70"/>
      <c r="M314" s="70"/>
      <c r="N314" s="70"/>
      <c r="O314" s="70"/>
      <c r="P314" s="70"/>
      <c r="Q314" s="70"/>
      <c r="R314" s="70"/>
      <c r="S314" s="70"/>
      <c r="T314" s="70"/>
      <c r="U314" s="70"/>
      <c r="V314" s="70"/>
      <c r="W314" s="70"/>
      <c r="X314" s="70"/>
      <c r="Y314" s="70"/>
      <c r="Z314" s="70"/>
      <c r="AA314" s="70"/>
    </row>
    <row r="315" spans="1:27" ht="12.75" customHeight="1">
      <c r="A315" s="70"/>
      <c r="B315" s="70"/>
      <c r="C315" s="72"/>
      <c r="D315" s="72"/>
      <c r="E315" s="72"/>
      <c r="F315" s="72"/>
      <c r="G315" s="80"/>
      <c r="H315" s="70"/>
      <c r="I315" s="70"/>
      <c r="J315" s="70"/>
      <c r="K315" s="70"/>
      <c r="L315" s="70"/>
      <c r="M315" s="70"/>
      <c r="N315" s="70"/>
      <c r="O315" s="70"/>
      <c r="P315" s="70"/>
      <c r="Q315" s="70"/>
      <c r="R315" s="70"/>
      <c r="S315" s="70"/>
      <c r="T315" s="70"/>
      <c r="U315" s="70"/>
      <c r="V315" s="70"/>
      <c r="W315" s="70"/>
      <c r="X315" s="70"/>
      <c r="Y315" s="70"/>
      <c r="Z315" s="70"/>
      <c r="AA315" s="70"/>
    </row>
    <row r="316" spans="1:27" ht="12.75" customHeight="1">
      <c r="A316" s="70"/>
      <c r="B316" s="70"/>
      <c r="C316" s="72"/>
      <c r="D316" s="72"/>
      <c r="E316" s="72"/>
      <c r="F316" s="72"/>
      <c r="G316" s="80"/>
      <c r="H316" s="70"/>
      <c r="I316" s="70"/>
      <c r="J316" s="70"/>
      <c r="K316" s="70"/>
      <c r="L316" s="70"/>
      <c r="M316" s="70"/>
      <c r="N316" s="70"/>
      <c r="O316" s="70"/>
      <c r="P316" s="70"/>
      <c r="Q316" s="70"/>
      <c r="R316" s="70"/>
      <c r="S316" s="70"/>
      <c r="T316" s="70"/>
      <c r="U316" s="70"/>
      <c r="V316" s="70"/>
      <c r="W316" s="70"/>
      <c r="X316" s="70"/>
      <c r="Y316" s="70"/>
      <c r="Z316" s="70"/>
      <c r="AA316" s="70"/>
    </row>
    <row r="317" spans="1:27" ht="12.75" customHeight="1">
      <c r="A317" s="70"/>
      <c r="B317" s="70"/>
      <c r="C317" s="72"/>
      <c r="D317" s="72"/>
      <c r="E317" s="72"/>
      <c r="F317" s="72"/>
      <c r="G317" s="80"/>
      <c r="H317" s="70"/>
      <c r="I317" s="70"/>
      <c r="J317" s="70"/>
      <c r="K317" s="70"/>
      <c r="L317" s="70"/>
      <c r="M317" s="70"/>
      <c r="N317" s="70"/>
      <c r="O317" s="70"/>
      <c r="P317" s="70"/>
      <c r="Q317" s="70"/>
      <c r="R317" s="70"/>
      <c r="S317" s="70"/>
      <c r="T317" s="70"/>
      <c r="U317" s="70"/>
      <c r="V317" s="70"/>
      <c r="W317" s="70"/>
      <c r="X317" s="70"/>
      <c r="Y317" s="70"/>
      <c r="Z317" s="70"/>
      <c r="AA317" s="70"/>
    </row>
    <row r="318" spans="1:27" ht="12.75" customHeight="1">
      <c r="A318" s="70"/>
      <c r="B318" s="70"/>
      <c r="C318" s="72"/>
      <c r="D318" s="72"/>
      <c r="E318" s="72"/>
      <c r="F318" s="72"/>
      <c r="G318" s="80"/>
      <c r="H318" s="70"/>
      <c r="I318" s="70"/>
      <c r="J318" s="70"/>
      <c r="K318" s="70"/>
      <c r="L318" s="70"/>
      <c r="M318" s="70"/>
      <c r="N318" s="70"/>
      <c r="O318" s="70"/>
      <c r="P318" s="70"/>
      <c r="Q318" s="70"/>
      <c r="R318" s="70"/>
      <c r="S318" s="70"/>
      <c r="T318" s="70"/>
      <c r="U318" s="70"/>
      <c r="V318" s="70"/>
      <c r="W318" s="70"/>
      <c r="X318" s="70"/>
      <c r="Y318" s="70"/>
      <c r="Z318" s="70"/>
      <c r="AA318" s="70"/>
    </row>
    <row r="319" spans="1:27" ht="12.75" customHeight="1">
      <c r="A319" s="70"/>
      <c r="B319" s="70"/>
      <c r="C319" s="72"/>
      <c r="D319" s="72"/>
      <c r="E319" s="72"/>
      <c r="F319" s="72"/>
      <c r="G319" s="80"/>
      <c r="H319" s="70"/>
      <c r="I319" s="70"/>
      <c r="J319" s="70"/>
      <c r="K319" s="70"/>
      <c r="L319" s="70"/>
      <c r="M319" s="70"/>
      <c r="N319" s="70"/>
      <c r="O319" s="70"/>
      <c r="P319" s="70"/>
      <c r="Q319" s="70"/>
      <c r="R319" s="70"/>
      <c r="S319" s="70"/>
      <c r="T319" s="70"/>
      <c r="U319" s="70"/>
      <c r="V319" s="70"/>
      <c r="W319" s="70"/>
      <c r="X319" s="70"/>
      <c r="Y319" s="70"/>
      <c r="Z319" s="70"/>
      <c r="AA319" s="70"/>
    </row>
    <row r="320" spans="1:27" ht="12.75" customHeight="1">
      <c r="A320" s="70"/>
      <c r="B320" s="70"/>
      <c r="C320" s="72"/>
      <c r="D320" s="72"/>
      <c r="E320" s="72"/>
      <c r="F320" s="72"/>
      <c r="G320" s="80"/>
      <c r="H320" s="70"/>
      <c r="I320" s="70"/>
      <c r="J320" s="70"/>
      <c r="K320" s="70"/>
      <c r="L320" s="70"/>
      <c r="M320" s="70"/>
      <c r="N320" s="70"/>
      <c r="O320" s="70"/>
      <c r="P320" s="70"/>
      <c r="Q320" s="70"/>
      <c r="R320" s="70"/>
      <c r="S320" s="70"/>
      <c r="T320" s="70"/>
      <c r="U320" s="70"/>
      <c r="V320" s="70"/>
      <c r="W320" s="70"/>
      <c r="X320" s="70"/>
      <c r="Y320" s="70"/>
      <c r="Z320" s="70"/>
      <c r="AA320" s="70"/>
    </row>
    <row r="321" spans="1:27" ht="12.75" customHeight="1">
      <c r="A321" s="70"/>
      <c r="B321" s="70"/>
      <c r="C321" s="72"/>
      <c r="D321" s="72"/>
      <c r="E321" s="72"/>
      <c r="F321" s="72"/>
      <c r="G321" s="80"/>
      <c r="H321" s="70"/>
      <c r="I321" s="70"/>
      <c r="J321" s="70"/>
      <c r="K321" s="70"/>
      <c r="L321" s="70"/>
      <c r="M321" s="70"/>
      <c r="N321" s="70"/>
      <c r="O321" s="70"/>
      <c r="P321" s="70"/>
      <c r="Q321" s="70"/>
      <c r="R321" s="70"/>
      <c r="S321" s="70"/>
      <c r="T321" s="70"/>
      <c r="U321" s="70"/>
      <c r="V321" s="70"/>
      <c r="W321" s="70"/>
      <c r="X321" s="70"/>
      <c r="Y321" s="70"/>
      <c r="Z321" s="70"/>
      <c r="AA321" s="70"/>
    </row>
    <row r="322" spans="1:27" ht="12.75" customHeight="1">
      <c r="A322" s="70"/>
      <c r="B322" s="70"/>
      <c r="C322" s="72"/>
      <c r="D322" s="72"/>
      <c r="E322" s="72"/>
      <c r="F322" s="72"/>
      <c r="G322" s="80"/>
      <c r="H322" s="70"/>
      <c r="I322" s="70"/>
      <c r="J322" s="70"/>
      <c r="K322" s="70"/>
      <c r="L322" s="70"/>
      <c r="M322" s="70"/>
      <c r="N322" s="70"/>
      <c r="O322" s="70"/>
      <c r="P322" s="70"/>
      <c r="Q322" s="70"/>
      <c r="R322" s="70"/>
      <c r="S322" s="70"/>
      <c r="T322" s="70"/>
      <c r="U322" s="70"/>
      <c r="V322" s="70"/>
      <c r="W322" s="70"/>
      <c r="X322" s="70"/>
      <c r="Y322" s="70"/>
      <c r="Z322" s="70"/>
      <c r="AA322" s="70"/>
    </row>
    <row r="323" spans="1:27" ht="12.75" customHeight="1">
      <c r="A323" s="70"/>
      <c r="B323" s="70"/>
      <c r="C323" s="72"/>
      <c r="D323" s="72"/>
      <c r="E323" s="72"/>
      <c r="F323" s="72"/>
      <c r="G323" s="80"/>
      <c r="H323" s="70"/>
      <c r="I323" s="70"/>
      <c r="J323" s="70"/>
      <c r="K323" s="70"/>
      <c r="L323" s="70"/>
      <c r="M323" s="70"/>
      <c r="N323" s="70"/>
      <c r="O323" s="70"/>
      <c r="P323" s="70"/>
      <c r="Q323" s="70"/>
      <c r="R323" s="70"/>
      <c r="S323" s="70"/>
      <c r="T323" s="70"/>
      <c r="U323" s="70"/>
      <c r="V323" s="70"/>
      <c r="W323" s="70"/>
      <c r="X323" s="70"/>
      <c r="Y323" s="70"/>
      <c r="Z323" s="70"/>
      <c r="AA323" s="70"/>
    </row>
    <row r="324" spans="1:27" ht="12.75" customHeight="1">
      <c r="A324" s="70"/>
      <c r="B324" s="70"/>
      <c r="C324" s="72"/>
      <c r="D324" s="72"/>
      <c r="E324" s="72"/>
      <c r="F324" s="72"/>
      <c r="G324" s="80"/>
      <c r="H324" s="70"/>
      <c r="I324" s="70"/>
      <c r="J324" s="70"/>
      <c r="K324" s="70"/>
      <c r="L324" s="70"/>
      <c r="M324" s="70"/>
      <c r="N324" s="70"/>
      <c r="O324" s="70"/>
      <c r="P324" s="70"/>
      <c r="Q324" s="70"/>
      <c r="R324" s="70"/>
      <c r="S324" s="70"/>
      <c r="T324" s="70"/>
      <c r="U324" s="70"/>
      <c r="V324" s="70"/>
      <c r="W324" s="70"/>
      <c r="X324" s="70"/>
      <c r="Y324" s="70"/>
      <c r="Z324" s="70"/>
      <c r="AA324" s="70"/>
    </row>
    <row r="325" spans="1:27" ht="12.75" customHeight="1">
      <c r="A325" s="70"/>
      <c r="B325" s="70"/>
      <c r="C325" s="72"/>
      <c r="D325" s="72"/>
      <c r="E325" s="72"/>
      <c r="F325" s="72"/>
      <c r="G325" s="80"/>
      <c r="H325" s="70"/>
      <c r="I325" s="70"/>
      <c r="J325" s="70"/>
      <c r="K325" s="70"/>
      <c r="L325" s="70"/>
      <c r="M325" s="70"/>
      <c r="N325" s="70"/>
      <c r="O325" s="70"/>
      <c r="P325" s="70"/>
      <c r="Q325" s="70"/>
      <c r="R325" s="70"/>
      <c r="S325" s="70"/>
      <c r="T325" s="70"/>
      <c r="U325" s="70"/>
      <c r="V325" s="70"/>
      <c r="W325" s="70"/>
      <c r="X325" s="70"/>
      <c r="Y325" s="70"/>
      <c r="Z325" s="70"/>
      <c r="AA325" s="70"/>
    </row>
    <row r="326" spans="1:27" ht="12.75" customHeight="1">
      <c r="A326" s="70"/>
      <c r="B326" s="70"/>
      <c r="C326" s="72"/>
      <c r="D326" s="72"/>
      <c r="E326" s="72"/>
      <c r="F326" s="72"/>
      <c r="G326" s="80"/>
      <c r="H326" s="70"/>
      <c r="I326" s="70"/>
      <c r="J326" s="70"/>
      <c r="K326" s="70"/>
      <c r="L326" s="70"/>
      <c r="M326" s="70"/>
      <c r="N326" s="70"/>
      <c r="O326" s="70"/>
      <c r="P326" s="70"/>
      <c r="Q326" s="70"/>
      <c r="R326" s="70"/>
      <c r="S326" s="70"/>
      <c r="T326" s="70"/>
      <c r="U326" s="70"/>
      <c r="V326" s="70"/>
      <c r="W326" s="70"/>
      <c r="X326" s="70"/>
      <c r="Y326" s="70"/>
      <c r="Z326" s="70"/>
      <c r="AA326" s="70"/>
    </row>
    <row r="327" spans="1:27" ht="12.75" customHeight="1">
      <c r="A327" s="70"/>
      <c r="B327" s="70"/>
      <c r="C327" s="72"/>
      <c r="D327" s="72"/>
      <c r="E327" s="72"/>
      <c r="F327" s="72"/>
      <c r="G327" s="80"/>
      <c r="H327" s="70"/>
      <c r="I327" s="70"/>
      <c r="J327" s="70"/>
      <c r="K327" s="70"/>
      <c r="L327" s="70"/>
      <c r="M327" s="70"/>
      <c r="N327" s="70"/>
      <c r="O327" s="70"/>
      <c r="P327" s="70"/>
      <c r="Q327" s="70"/>
      <c r="R327" s="70"/>
      <c r="S327" s="70"/>
      <c r="T327" s="70"/>
      <c r="U327" s="70"/>
      <c r="V327" s="70"/>
      <c r="W327" s="70"/>
      <c r="X327" s="70"/>
      <c r="Y327" s="70"/>
      <c r="Z327" s="70"/>
      <c r="AA327" s="70"/>
    </row>
    <row r="328" spans="1:27" ht="12.75" customHeight="1">
      <c r="A328" s="70"/>
      <c r="B328" s="70"/>
      <c r="C328" s="72"/>
      <c r="D328" s="72"/>
      <c r="E328" s="72"/>
      <c r="F328" s="72"/>
      <c r="G328" s="80"/>
      <c r="H328" s="70"/>
      <c r="I328" s="70"/>
      <c r="J328" s="70"/>
      <c r="K328" s="70"/>
      <c r="L328" s="70"/>
      <c r="M328" s="70"/>
      <c r="N328" s="70"/>
      <c r="O328" s="70"/>
      <c r="P328" s="70"/>
      <c r="Q328" s="70"/>
      <c r="R328" s="70"/>
      <c r="S328" s="70"/>
      <c r="T328" s="70"/>
      <c r="U328" s="70"/>
      <c r="V328" s="70"/>
      <c r="W328" s="70"/>
      <c r="X328" s="70"/>
      <c r="Y328" s="70"/>
      <c r="Z328" s="70"/>
      <c r="AA328" s="70"/>
    </row>
    <row r="329" spans="1:27" ht="12.75" customHeight="1">
      <c r="A329" s="70"/>
      <c r="B329" s="70"/>
      <c r="C329" s="72"/>
      <c r="D329" s="72"/>
      <c r="E329" s="72"/>
      <c r="F329" s="72"/>
      <c r="G329" s="80"/>
      <c r="H329" s="70"/>
      <c r="I329" s="70"/>
      <c r="J329" s="70"/>
      <c r="K329" s="70"/>
      <c r="L329" s="70"/>
      <c r="M329" s="70"/>
      <c r="N329" s="70"/>
      <c r="O329" s="70"/>
      <c r="P329" s="70"/>
      <c r="Q329" s="70"/>
      <c r="R329" s="70"/>
      <c r="S329" s="70"/>
      <c r="T329" s="70"/>
      <c r="U329" s="70"/>
      <c r="V329" s="70"/>
      <c r="W329" s="70"/>
      <c r="X329" s="70"/>
      <c r="Y329" s="70"/>
      <c r="Z329" s="70"/>
      <c r="AA329" s="70"/>
    </row>
    <row r="330" spans="1:27" ht="12.75" customHeight="1">
      <c r="A330" s="70"/>
      <c r="B330" s="70"/>
      <c r="C330" s="72"/>
      <c r="D330" s="72"/>
      <c r="E330" s="72"/>
      <c r="F330" s="72"/>
      <c r="G330" s="80"/>
      <c r="H330" s="70"/>
      <c r="I330" s="70"/>
      <c r="J330" s="70"/>
      <c r="K330" s="70"/>
      <c r="L330" s="70"/>
      <c r="M330" s="70"/>
      <c r="N330" s="70"/>
      <c r="O330" s="70"/>
      <c r="P330" s="70"/>
      <c r="Q330" s="70"/>
      <c r="R330" s="70"/>
      <c r="S330" s="70"/>
      <c r="T330" s="70"/>
      <c r="U330" s="70"/>
      <c r="V330" s="70"/>
      <c r="W330" s="70"/>
      <c r="X330" s="70"/>
      <c r="Y330" s="70"/>
      <c r="Z330" s="70"/>
      <c r="AA330" s="70"/>
    </row>
    <row r="331" spans="1:27" ht="12.75" customHeight="1">
      <c r="A331" s="70"/>
      <c r="B331" s="70"/>
      <c r="C331" s="72"/>
      <c r="D331" s="72"/>
      <c r="E331" s="72"/>
      <c r="F331" s="72"/>
      <c r="G331" s="80"/>
      <c r="H331" s="70"/>
      <c r="I331" s="70"/>
      <c r="J331" s="70"/>
      <c r="K331" s="70"/>
      <c r="L331" s="70"/>
      <c r="M331" s="70"/>
      <c r="N331" s="70"/>
      <c r="O331" s="70"/>
      <c r="P331" s="70"/>
      <c r="Q331" s="70"/>
      <c r="R331" s="70"/>
      <c r="S331" s="70"/>
      <c r="T331" s="70"/>
      <c r="U331" s="70"/>
      <c r="V331" s="70"/>
      <c r="W331" s="70"/>
      <c r="X331" s="70"/>
      <c r="Y331" s="70"/>
      <c r="Z331" s="70"/>
      <c r="AA331" s="70"/>
    </row>
    <row r="332" spans="1:27" ht="12.75" customHeight="1">
      <c r="A332" s="70"/>
      <c r="B332" s="70"/>
      <c r="C332" s="72"/>
      <c r="D332" s="72"/>
      <c r="E332" s="72"/>
      <c r="F332" s="72"/>
      <c r="G332" s="80"/>
      <c r="H332" s="70"/>
      <c r="I332" s="70"/>
      <c r="J332" s="70"/>
      <c r="K332" s="70"/>
      <c r="L332" s="70"/>
      <c r="M332" s="70"/>
      <c r="N332" s="70"/>
      <c r="O332" s="70"/>
      <c r="P332" s="70"/>
      <c r="Q332" s="70"/>
      <c r="R332" s="70"/>
      <c r="S332" s="70"/>
      <c r="T332" s="70"/>
      <c r="U332" s="70"/>
      <c r="V332" s="70"/>
      <c r="W332" s="70"/>
      <c r="X332" s="70"/>
      <c r="Y332" s="70"/>
      <c r="Z332" s="70"/>
      <c r="AA332" s="70"/>
    </row>
    <row r="333" spans="1:27" ht="12.75" customHeight="1">
      <c r="A333" s="70"/>
      <c r="B333" s="70"/>
      <c r="C333" s="72"/>
      <c r="D333" s="72"/>
      <c r="E333" s="72"/>
      <c r="F333" s="72"/>
      <c r="G333" s="80"/>
      <c r="H333" s="70"/>
      <c r="I333" s="70"/>
      <c r="J333" s="70"/>
      <c r="K333" s="70"/>
      <c r="L333" s="70"/>
      <c r="M333" s="70"/>
      <c r="N333" s="70"/>
      <c r="O333" s="70"/>
      <c r="P333" s="70"/>
      <c r="Q333" s="70"/>
      <c r="R333" s="70"/>
      <c r="S333" s="70"/>
      <c r="T333" s="70"/>
      <c r="U333" s="70"/>
      <c r="V333" s="70"/>
      <c r="W333" s="70"/>
      <c r="X333" s="70"/>
      <c r="Y333" s="70"/>
      <c r="Z333" s="70"/>
      <c r="AA333" s="70"/>
    </row>
    <row r="334" spans="1:27" ht="12.75" customHeight="1">
      <c r="A334" s="70"/>
      <c r="B334" s="70"/>
      <c r="C334" s="72"/>
      <c r="D334" s="72"/>
      <c r="E334" s="72"/>
      <c r="F334" s="72"/>
      <c r="G334" s="80"/>
      <c r="H334" s="70"/>
      <c r="I334" s="70"/>
      <c r="J334" s="70"/>
      <c r="K334" s="70"/>
      <c r="L334" s="70"/>
      <c r="M334" s="70"/>
      <c r="N334" s="70"/>
      <c r="O334" s="70"/>
      <c r="P334" s="70"/>
      <c r="Q334" s="70"/>
      <c r="R334" s="70"/>
      <c r="S334" s="70"/>
      <c r="T334" s="70"/>
      <c r="U334" s="70"/>
      <c r="V334" s="70"/>
      <c r="W334" s="70"/>
      <c r="X334" s="70"/>
      <c r="Y334" s="70"/>
      <c r="Z334" s="70"/>
      <c r="AA334" s="70"/>
    </row>
    <row r="335" spans="1:27" ht="12.75" customHeight="1">
      <c r="A335" s="70"/>
      <c r="B335" s="70"/>
      <c r="C335" s="72"/>
      <c r="D335" s="72"/>
      <c r="E335" s="72"/>
      <c r="F335" s="72"/>
      <c r="G335" s="80"/>
      <c r="H335" s="70"/>
      <c r="I335" s="70"/>
      <c r="J335" s="70"/>
      <c r="K335" s="70"/>
      <c r="L335" s="70"/>
      <c r="M335" s="70"/>
      <c r="N335" s="70"/>
      <c r="O335" s="70"/>
      <c r="P335" s="70"/>
      <c r="Q335" s="70"/>
      <c r="R335" s="70"/>
      <c r="S335" s="70"/>
      <c r="T335" s="70"/>
      <c r="U335" s="70"/>
      <c r="V335" s="70"/>
      <c r="W335" s="70"/>
      <c r="X335" s="70"/>
      <c r="Y335" s="70"/>
      <c r="Z335" s="70"/>
      <c r="AA335" s="70"/>
    </row>
    <row r="336" spans="1:27" ht="12.75" customHeight="1">
      <c r="A336" s="70"/>
      <c r="B336" s="70"/>
      <c r="C336" s="72"/>
      <c r="D336" s="72"/>
      <c r="E336" s="72"/>
      <c r="F336" s="72"/>
      <c r="G336" s="80"/>
      <c r="H336" s="70"/>
      <c r="I336" s="70"/>
      <c r="J336" s="70"/>
      <c r="K336" s="70"/>
      <c r="L336" s="70"/>
      <c r="M336" s="70"/>
      <c r="N336" s="70"/>
      <c r="O336" s="70"/>
      <c r="P336" s="70"/>
      <c r="Q336" s="70"/>
      <c r="R336" s="70"/>
      <c r="S336" s="70"/>
      <c r="T336" s="70"/>
      <c r="U336" s="70"/>
      <c r="V336" s="70"/>
      <c r="W336" s="70"/>
      <c r="X336" s="70"/>
      <c r="Y336" s="70"/>
      <c r="Z336" s="70"/>
      <c r="AA336" s="70"/>
    </row>
    <row r="337" spans="1:27" ht="12.75" customHeight="1">
      <c r="A337" s="70"/>
      <c r="B337" s="70"/>
      <c r="C337" s="72"/>
      <c r="D337" s="72"/>
      <c r="E337" s="72"/>
      <c r="F337" s="72"/>
      <c r="G337" s="80"/>
      <c r="H337" s="70"/>
      <c r="I337" s="70"/>
      <c r="J337" s="70"/>
      <c r="K337" s="70"/>
      <c r="L337" s="70"/>
      <c r="M337" s="70"/>
      <c r="N337" s="70"/>
      <c r="O337" s="70"/>
      <c r="P337" s="70"/>
      <c r="Q337" s="70"/>
      <c r="R337" s="70"/>
      <c r="S337" s="70"/>
      <c r="T337" s="70"/>
      <c r="U337" s="70"/>
      <c r="V337" s="70"/>
      <c r="W337" s="70"/>
      <c r="X337" s="70"/>
      <c r="Y337" s="70"/>
      <c r="Z337" s="70"/>
      <c r="AA337" s="70"/>
    </row>
    <row r="338" spans="1:27" ht="12.75" customHeight="1">
      <c r="A338" s="70"/>
      <c r="B338" s="70"/>
      <c r="C338" s="72"/>
      <c r="D338" s="72"/>
      <c r="E338" s="72"/>
      <c r="F338" s="72"/>
      <c r="G338" s="80"/>
      <c r="H338" s="70"/>
      <c r="I338" s="70"/>
      <c r="J338" s="70"/>
      <c r="K338" s="70"/>
      <c r="L338" s="70"/>
      <c r="M338" s="70"/>
      <c r="N338" s="70"/>
      <c r="O338" s="70"/>
      <c r="P338" s="70"/>
      <c r="Q338" s="70"/>
      <c r="R338" s="70"/>
      <c r="S338" s="70"/>
      <c r="T338" s="70"/>
      <c r="U338" s="70"/>
      <c r="V338" s="70"/>
      <c r="W338" s="70"/>
      <c r="X338" s="70"/>
      <c r="Y338" s="70"/>
      <c r="Z338" s="70"/>
      <c r="AA338" s="70"/>
    </row>
    <row r="339" spans="1:27" ht="12.75" customHeight="1">
      <c r="A339" s="70"/>
      <c r="B339" s="70"/>
      <c r="C339" s="72"/>
      <c r="D339" s="72"/>
      <c r="E339" s="72"/>
      <c r="F339" s="72"/>
      <c r="G339" s="80"/>
      <c r="H339" s="70"/>
      <c r="I339" s="70"/>
      <c r="J339" s="70"/>
      <c r="K339" s="70"/>
      <c r="L339" s="70"/>
      <c r="M339" s="70"/>
      <c r="N339" s="70"/>
      <c r="O339" s="70"/>
      <c r="P339" s="70"/>
      <c r="Q339" s="70"/>
      <c r="R339" s="70"/>
      <c r="S339" s="70"/>
      <c r="T339" s="70"/>
      <c r="U339" s="70"/>
      <c r="V339" s="70"/>
      <c r="W339" s="70"/>
      <c r="X339" s="70"/>
      <c r="Y339" s="70"/>
      <c r="Z339" s="70"/>
      <c r="AA339" s="70"/>
    </row>
    <row r="340" spans="1:27" ht="12.75" customHeight="1">
      <c r="A340" s="70"/>
      <c r="B340" s="70"/>
      <c r="C340" s="72"/>
      <c r="D340" s="72"/>
      <c r="E340" s="72"/>
      <c r="F340" s="72"/>
      <c r="G340" s="80"/>
      <c r="H340" s="70"/>
      <c r="I340" s="70"/>
      <c r="J340" s="70"/>
      <c r="K340" s="70"/>
      <c r="L340" s="70"/>
      <c r="M340" s="70"/>
      <c r="N340" s="70"/>
      <c r="O340" s="70"/>
      <c r="P340" s="70"/>
      <c r="Q340" s="70"/>
      <c r="R340" s="70"/>
      <c r="S340" s="70"/>
      <c r="T340" s="70"/>
      <c r="U340" s="70"/>
      <c r="V340" s="70"/>
      <c r="W340" s="70"/>
      <c r="X340" s="70"/>
      <c r="Y340" s="70"/>
      <c r="Z340" s="70"/>
      <c r="AA340" s="70"/>
    </row>
    <row r="341" spans="1:27" ht="12.75" customHeight="1">
      <c r="A341" s="70"/>
      <c r="B341" s="70"/>
      <c r="C341" s="72"/>
      <c r="D341" s="72"/>
      <c r="E341" s="72"/>
      <c r="F341" s="72"/>
      <c r="G341" s="80"/>
      <c r="H341" s="70"/>
      <c r="I341" s="70"/>
      <c r="J341" s="70"/>
      <c r="K341" s="70"/>
      <c r="L341" s="70"/>
      <c r="M341" s="70"/>
      <c r="N341" s="70"/>
      <c r="O341" s="70"/>
      <c r="P341" s="70"/>
      <c r="Q341" s="70"/>
      <c r="R341" s="70"/>
      <c r="S341" s="70"/>
      <c r="T341" s="70"/>
      <c r="U341" s="70"/>
      <c r="V341" s="70"/>
      <c r="W341" s="70"/>
      <c r="X341" s="70"/>
      <c r="Y341" s="70"/>
      <c r="Z341" s="70"/>
      <c r="AA341" s="70"/>
    </row>
    <row r="342" spans="1:27" ht="12.75" customHeight="1">
      <c r="A342" s="70"/>
      <c r="B342" s="70"/>
      <c r="C342" s="72"/>
      <c r="D342" s="72"/>
      <c r="E342" s="72"/>
      <c r="F342" s="72"/>
      <c r="G342" s="80"/>
      <c r="H342" s="70"/>
      <c r="I342" s="70"/>
      <c r="J342" s="70"/>
      <c r="K342" s="70"/>
      <c r="L342" s="70"/>
      <c r="M342" s="70"/>
      <c r="N342" s="70"/>
      <c r="O342" s="70"/>
      <c r="P342" s="70"/>
      <c r="Q342" s="70"/>
      <c r="R342" s="70"/>
      <c r="S342" s="70"/>
      <c r="T342" s="70"/>
      <c r="U342" s="70"/>
      <c r="V342" s="70"/>
      <c r="W342" s="70"/>
      <c r="X342" s="70"/>
      <c r="Y342" s="70"/>
      <c r="Z342" s="70"/>
      <c r="AA342" s="70"/>
    </row>
    <row r="343" spans="1:27" ht="12.75" customHeight="1">
      <c r="A343" s="70"/>
      <c r="B343" s="70"/>
      <c r="C343" s="72"/>
      <c r="D343" s="72"/>
      <c r="E343" s="72"/>
      <c r="F343" s="72"/>
      <c r="G343" s="80"/>
      <c r="H343" s="70"/>
      <c r="I343" s="70"/>
      <c r="J343" s="70"/>
      <c r="K343" s="70"/>
      <c r="L343" s="70"/>
      <c r="M343" s="70"/>
      <c r="N343" s="70"/>
      <c r="O343" s="70"/>
      <c r="P343" s="70"/>
      <c r="Q343" s="70"/>
      <c r="R343" s="70"/>
      <c r="S343" s="70"/>
      <c r="T343" s="70"/>
      <c r="U343" s="70"/>
      <c r="V343" s="70"/>
      <c r="W343" s="70"/>
      <c r="X343" s="70"/>
      <c r="Y343" s="70"/>
      <c r="Z343" s="70"/>
      <c r="AA343" s="70"/>
    </row>
    <row r="344" spans="1:27" ht="12.75" customHeight="1">
      <c r="A344" s="70"/>
      <c r="B344" s="70"/>
      <c r="C344" s="72"/>
      <c r="D344" s="72"/>
      <c r="E344" s="72"/>
      <c r="F344" s="72"/>
      <c r="G344" s="80"/>
      <c r="H344" s="70"/>
      <c r="I344" s="70"/>
      <c r="J344" s="70"/>
      <c r="K344" s="70"/>
      <c r="L344" s="70"/>
      <c r="M344" s="70"/>
      <c r="N344" s="70"/>
      <c r="O344" s="70"/>
      <c r="P344" s="70"/>
      <c r="Q344" s="70"/>
      <c r="R344" s="70"/>
      <c r="S344" s="70"/>
      <c r="T344" s="70"/>
      <c r="U344" s="70"/>
      <c r="V344" s="70"/>
      <c r="W344" s="70"/>
      <c r="X344" s="70"/>
      <c r="Y344" s="70"/>
      <c r="Z344" s="70"/>
      <c r="AA344" s="70"/>
    </row>
    <row r="345" spans="1:27" ht="12.75" customHeight="1">
      <c r="A345" s="70"/>
      <c r="B345" s="70"/>
      <c r="C345" s="72"/>
      <c r="D345" s="72"/>
      <c r="E345" s="72"/>
      <c r="F345" s="72"/>
      <c r="G345" s="80"/>
      <c r="H345" s="70"/>
      <c r="I345" s="70"/>
      <c r="J345" s="70"/>
      <c r="K345" s="70"/>
      <c r="L345" s="70"/>
      <c r="M345" s="70"/>
      <c r="N345" s="70"/>
      <c r="O345" s="70"/>
      <c r="P345" s="70"/>
      <c r="Q345" s="70"/>
      <c r="R345" s="70"/>
      <c r="S345" s="70"/>
      <c r="T345" s="70"/>
      <c r="U345" s="70"/>
      <c r="V345" s="70"/>
      <c r="W345" s="70"/>
      <c r="X345" s="70"/>
      <c r="Y345" s="70"/>
      <c r="Z345" s="70"/>
      <c r="AA345" s="70"/>
    </row>
    <row r="346" spans="1:27" ht="12.75" customHeight="1">
      <c r="A346" s="70"/>
      <c r="B346" s="70"/>
      <c r="C346" s="72"/>
      <c r="D346" s="72"/>
      <c r="E346" s="72"/>
      <c r="F346" s="72"/>
      <c r="G346" s="80"/>
      <c r="H346" s="70"/>
      <c r="I346" s="70"/>
      <c r="J346" s="70"/>
      <c r="K346" s="70"/>
      <c r="L346" s="70"/>
      <c r="M346" s="70"/>
      <c r="N346" s="70"/>
      <c r="O346" s="70"/>
      <c r="P346" s="70"/>
      <c r="Q346" s="70"/>
      <c r="R346" s="70"/>
      <c r="S346" s="70"/>
      <c r="T346" s="70"/>
      <c r="U346" s="70"/>
      <c r="V346" s="70"/>
      <c r="W346" s="70"/>
      <c r="X346" s="70"/>
      <c r="Y346" s="70"/>
      <c r="Z346" s="70"/>
      <c r="AA346" s="70"/>
    </row>
    <row r="347" spans="1:27" ht="12.75" customHeight="1">
      <c r="A347" s="70"/>
      <c r="B347" s="70"/>
      <c r="C347" s="72"/>
      <c r="D347" s="72"/>
      <c r="E347" s="72"/>
      <c r="F347" s="72"/>
      <c r="G347" s="80"/>
      <c r="H347" s="70"/>
      <c r="I347" s="70"/>
      <c r="J347" s="70"/>
      <c r="K347" s="70"/>
      <c r="L347" s="70"/>
      <c r="M347" s="70"/>
      <c r="N347" s="70"/>
      <c r="O347" s="70"/>
      <c r="P347" s="70"/>
      <c r="Q347" s="70"/>
      <c r="R347" s="70"/>
      <c r="S347" s="70"/>
      <c r="T347" s="70"/>
      <c r="U347" s="70"/>
      <c r="V347" s="70"/>
      <c r="W347" s="70"/>
      <c r="X347" s="70"/>
      <c r="Y347" s="70"/>
      <c r="Z347" s="70"/>
      <c r="AA347" s="70"/>
    </row>
    <row r="348" spans="1:27" ht="12.75" customHeight="1">
      <c r="A348" s="70"/>
      <c r="B348" s="70"/>
      <c r="C348" s="72"/>
      <c r="D348" s="72"/>
      <c r="E348" s="72"/>
      <c r="F348" s="72"/>
      <c r="G348" s="80"/>
      <c r="H348" s="70"/>
      <c r="I348" s="70"/>
      <c r="J348" s="70"/>
      <c r="K348" s="70"/>
      <c r="L348" s="70"/>
      <c r="M348" s="70"/>
      <c r="N348" s="70"/>
      <c r="O348" s="70"/>
      <c r="P348" s="70"/>
      <c r="Q348" s="70"/>
      <c r="R348" s="70"/>
      <c r="S348" s="70"/>
      <c r="T348" s="70"/>
      <c r="U348" s="70"/>
      <c r="V348" s="70"/>
      <c r="W348" s="70"/>
      <c r="X348" s="70"/>
      <c r="Y348" s="70"/>
      <c r="Z348" s="70"/>
      <c r="AA348" s="70"/>
    </row>
    <row r="349" spans="1:27" ht="12.75" customHeight="1">
      <c r="A349" s="70"/>
      <c r="B349" s="70"/>
      <c r="C349" s="72"/>
      <c r="D349" s="72"/>
      <c r="E349" s="72"/>
      <c r="F349" s="72"/>
      <c r="G349" s="80"/>
      <c r="H349" s="70"/>
      <c r="I349" s="70"/>
      <c r="J349" s="70"/>
      <c r="K349" s="70"/>
      <c r="L349" s="70"/>
      <c r="M349" s="70"/>
      <c r="N349" s="70"/>
      <c r="O349" s="70"/>
      <c r="P349" s="70"/>
      <c r="Q349" s="70"/>
      <c r="R349" s="70"/>
      <c r="S349" s="70"/>
      <c r="T349" s="70"/>
      <c r="U349" s="70"/>
      <c r="V349" s="70"/>
      <c r="W349" s="70"/>
      <c r="X349" s="70"/>
      <c r="Y349" s="70"/>
      <c r="Z349" s="70"/>
      <c r="AA349" s="70"/>
    </row>
    <row r="350" spans="1:27" ht="12.75" customHeight="1">
      <c r="A350" s="70"/>
      <c r="B350" s="70"/>
      <c r="C350" s="72"/>
      <c r="D350" s="72"/>
      <c r="E350" s="72"/>
      <c r="F350" s="72"/>
      <c r="G350" s="80"/>
      <c r="H350" s="70"/>
      <c r="I350" s="70"/>
      <c r="J350" s="70"/>
      <c r="K350" s="70"/>
      <c r="L350" s="70"/>
      <c r="M350" s="70"/>
      <c r="N350" s="70"/>
      <c r="O350" s="70"/>
      <c r="P350" s="70"/>
      <c r="Q350" s="70"/>
      <c r="R350" s="70"/>
      <c r="S350" s="70"/>
      <c r="T350" s="70"/>
      <c r="U350" s="70"/>
      <c r="V350" s="70"/>
      <c r="W350" s="70"/>
      <c r="X350" s="70"/>
      <c r="Y350" s="70"/>
      <c r="Z350" s="70"/>
      <c r="AA350" s="70"/>
    </row>
    <row r="351" spans="1:27" ht="12.75" customHeight="1">
      <c r="A351" s="70"/>
      <c r="B351" s="70"/>
      <c r="C351" s="72"/>
      <c r="D351" s="72"/>
      <c r="E351" s="72"/>
      <c r="F351" s="72"/>
      <c r="G351" s="80"/>
      <c r="H351" s="70"/>
      <c r="I351" s="70"/>
      <c r="J351" s="70"/>
      <c r="K351" s="70"/>
      <c r="L351" s="70"/>
      <c r="M351" s="70"/>
      <c r="N351" s="70"/>
      <c r="O351" s="70"/>
      <c r="P351" s="70"/>
      <c r="Q351" s="70"/>
      <c r="R351" s="70"/>
      <c r="S351" s="70"/>
      <c r="T351" s="70"/>
      <c r="U351" s="70"/>
      <c r="V351" s="70"/>
      <c r="W351" s="70"/>
      <c r="X351" s="70"/>
      <c r="Y351" s="70"/>
      <c r="Z351" s="70"/>
      <c r="AA351" s="70"/>
    </row>
    <row r="352" spans="1:27" ht="12.75" customHeight="1">
      <c r="A352" s="70"/>
      <c r="B352" s="70"/>
      <c r="C352" s="72"/>
      <c r="D352" s="72"/>
      <c r="E352" s="72"/>
      <c r="F352" s="72"/>
      <c r="G352" s="80"/>
      <c r="H352" s="70"/>
      <c r="I352" s="70"/>
      <c r="J352" s="70"/>
      <c r="K352" s="70"/>
      <c r="L352" s="70"/>
      <c r="M352" s="70"/>
      <c r="N352" s="70"/>
      <c r="O352" s="70"/>
      <c r="P352" s="70"/>
      <c r="Q352" s="70"/>
      <c r="R352" s="70"/>
      <c r="S352" s="70"/>
      <c r="T352" s="70"/>
      <c r="U352" s="70"/>
      <c r="V352" s="70"/>
      <c r="W352" s="70"/>
      <c r="X352" s="70"/>
      <c r="Y352" s="70"/>
      <c r="Z352" s="70"/>
      <c r="AA352" s="70"/>
    </row>
    <row r="353" spans="1:27" ht="12.75" customHeight="1">
      <c r="A353" s="70"/>
      <c r="B353" s="70"/>
      <c r="C353" s="72"/>
      <c r="D353" s="72"/>
      <c r="E353" s="72"/>
      <c r="F353" s="72"/>
      <c r="G353" s="80"/>
      <c r="H353" s="70"/>
      <c r="I353" s="70"/>
      <c r="J353" s="70"/>
      <c r="K353" s="70"/>
      <c r="L353" s="70"/>
      <c r="M353" s="70"/>
      <c r="N353" s="70"/>
      <c r="O353" s="70"/>
      <c r="P353" s="70"/>
      <c r="Q353" s="70"/>
      <c r="R353" s="70"/>
      <c r="S353" s="70"/>
      <c r="T353" s="70"/>
      <c r="U353" s="70"/>
      <c r="V353" s="70"/>
      <c r="W353" s="70"/>
      <c r="X353" s="70"/>
      <c r="Y353" s="70"/>
      <c r="Z353" s="70"/>
      <c r="AA353" s="70"/>
    </row>
    <row r="354" spans="1:27" ht="12.75" customHeight="1">
      <c r="A354" s="70"/>
      <c r="B354" s="70"/>
      <c r="C354" s="72"/>
      <c r="D354" s="72"/>
      <c r="E354" s="72"/>
      <c r="F354" s="72"/>
      <c r="G354" s="80"/>
      <c r="H354" s="70"/>
      <c r="I354" s="70"/>
      <c r="J354" s="70"/>
      <c r="K354" s="70"/>
      <c r="L354" s="70"/>
      <c r="M354" s="70"/>
      <c r="N354" s="70"/>
      <c r="O354" s="70"/>
      <c r="P354" s="70"/>
      <c r="Q354" s="70"/>
      <c r="R354" s="70"/>
      <c r="S354" s="70"/>
      <c r="T354" s="70"/>
      <c r="U354" s="70"/>
      <c r="V354" s="70"/>
      <c r="W354" s="70"/>
      <c r="X354" s="70"/>
      <c r="Y354" s="70"/>
      <c r="Z354" s="70"/>
      <c r="AA354" s="70"/>
    </row>
    <row r="355" spans="1:27" ht="12.75" customHeight="1">
      <c r="A355" s="70"/>
      <c r="B355" s="70"/>
      <c r="C355" s="72"/>
      <c r="D355" s="72"/>
      <c r="E355" s="72"/>
      <c r="F355" s="72"/>
      <c r="G355" s="80"/>
      <c r="H355" s="70"/>
      <c r="I355" s="70"/>
      <c r="J355" s="70"/>
      <c r="K355" s="70"/>
      <c r="L355" s="70"/>
      <c r="M355" s="70"/>
      <c r="N355" s="70"/>
      <c r="O355" s="70"/>
      <c r="P355" s="70"/>
      <c r="Q355" s="70"/>
      <c r="R355" s="70"/>
      <c r="S355" s="70"/>
      <c r="T355" s="70"/>
      <c r="U355" s="70"/>
      <c r="V355" s="70"/>
      <c r="W355" s="70"/>
      <c r="X355" s="70"/>
      <c r="Y355" s="70"/>
      <c r="Z355" s="70"/>
      <c r="AA355" s="70"/>
    </row>
    <row r="356" spans="1:27" ht="12.75" customHeight="1">
      <c r="A356" s="70"/>
      <c r="B356" s="70"/>
      <c r="C356" s="72"/>
      <c r="D356" s="72"/>
      <c r="E356" s="72"/>
      <c r="F356" s="72"/>
      <c r="G356" s="80"/>
      <c r="H356" s="70"/>
      <c r="I356" s="70"/>
      <c r="J356" s="70"/>
      <c r="K356" s="70"/>
      <c r="L356" s="70"/>
      <c r="M356" s="70"/>
      <c r="N356" s="70"/>
      <c r="O356" s="70"/>
      <c r="P356" s="70"/>
      <c r="Q356" s="70"/>
      <c r="R356" s="70"/>
      <c r="S356" s="70"/>
      <c r="T356" s="70"/>
      <c r="U356" s="70"/>
      <c r="V356" s="70"/>
      <c r="W356" s="70"/>
      <c r="X356" s="70"/>
      <c r="Y356" s="70"/>
      <c r="Z356" s="70"/>
      <c r="AA356" s="70"/>
    </row>
    <row r="357" spans="1:27" ht="12.75" customHeight="1">
      <c r="A357" s="70"/>
      <c r="B357" s="70"/>
      <c r="C357" s="72"/>
      <c r="D357" s="72"/>
      <c r="E357" s="72"/>
      <c r="F357" s="72"/>
      <c r="G357" s="80"/>
      <c r="H357" s="70"/>
      <c r="I357" s="70"/>
      <c r="J357" s="70"/>
      <c r="K357" s="70"/>
      <c r="L357" s="70"/>
      <c r="M357" s="70"/>
      <c r="N357" s="70"/>
      <c r="O357" s="70"/>
      <c r="P357" s="70"/>
      <c r="Q357" s="70"/>
      <c r="R357" s="70"/>
      <c r="S357" s="70"/>
      <c r="T357" s="70"/>
      <c r="U357" s="70"/>
      <c r="V357" s="70"/>
      <c r="W357" s="70"/>
      <c r="X357" s="70"/>
      <c r="Y357" s="70"/>
      <c r="Z357" s="70"/>
      <c r="AA357" s="70"/>
    </row>
    <row r="358" spans="1:27" ht="12.75" customHeight="1">
      <c r="A358" s="70"/>
      <c r="B358" s="70"/>
      <c r="C358" s="72"/>
      <c r="D358" s="72"/>
      <c r="E358" s="72"/>
      <c r="F358" s="72"/>
      <c r="G358" s="80"/>
      <c r="H358" s="70"/>
      <c r="I358" s="70"/>
      <c r="J358" s="70"/>
      <c r="K358" s="70"/>
      <c r="L358" s="70"/>
      <c r="M358" s="70"/>
      <c r="N358" s="70"/>
      <c r="O358" s="70"/>
      <c r="P358" s="70"/>
      <c r="Q358" s="70"/>
      <c r="R358" s="70"/>
      <c r="S358" s="70"/>
      <c r="T358" s="70"/>
      <c r="U358" s="70"/>
      <c r="V358" s="70"/>
      <c r="W358" s="70"/>
      <c r="X358" s="70"/>
      <c r="Y358" s="70"/>
      <c r="Z358" s="70"/>
      <c r="AA358" s="70"/>
    </row>
    <row r="359" spans="1:27" ht="12.75" customHeight="1">
      <c r="A359" s="70"/>
      <c r="B359" s="70"/>
      <c r="C359" s="72"/>
      <c r="D359" s="72"/>
      <c r="E359" s="72"/>
      <c r="F359" s="72"/>
      <c r="G359" s="80"/>
      <c r="H359" s="70"/>
      <c r="I359" s="70"/>
      <c r="J359" s="70"/>
      <c r="K359" s="70"/>
      <c r="L359" s="70"/>
      <c r="M359" s="70"/>
      <c r="N359" s="70"/>
      <c r="O359" s="70"/>
      <c r="P359" s="70"/>
      <c r="Q359" s="70"/>
      <c r="R359" s="70"/>
      <c r="S359" s="70"/>
      <c r="T359" s="70"/>
      <c r="U359" s="70"/>
      <c r="V359" s="70"/>
      <c r="W359" s="70"/>
      <c r="X359" s="70"/>
      <c r="Y359" s="70"/>
      <c r="Z359" s="70"/>
      <c r="AA359" s="70"/>
    </row>
    <row r="360" spans="1:27" ht="12.75" customHeight="1">
      <c r="A360" s="70"/>
      <c r="B360" s="70"/>
      <c r="C360" s="72"/>
      <c r="D360" s="72"/>
      <c r="E360" s="72"/>
      <c r="F360" s="72"/>
      <c r="G360" s="80"/>
      <c r="H360" s="70"/>
      <c r="I360" s="70"/>
      <c r="J360" s="70"/>
      <c r="K360" s="70"/>
      <c r="L360" s="70"/>
      <c r="M360" s="70"/>
      <c r="N360" s="70"/>
      <c r="O360" s="70"/>
      <c r="P360" s="70"/>
      <c r="Q360" s="70"/>
      <c r="R360" s="70"/>
      <c r="S360" s="70"/>
      <c r="T360" s="70"/>
      <c r="U360" s="70"/>
      <c r="V360" s="70"/>
      <c r="W360" s="70"/>
      <c r="X360" s="70"/>
      <c r="Y360" s="70"/>
      <c r="Z360" s="70"/>
      <c r="AA360" s="70"/>
    </row>
    <row r="361" spans="1:27" ht="12.75" customHeight="1">
      <c r="A361" s="70"/>
      <c r="B361" s="70"/>
      <c r="C361" s="72"/>
      <c r="D361" s="72"/>
      <c r="E361" s="72"/>
      <c r="F361" s="72"/>
      <c r="G361" s="80"/>
      <c r="H361" s="70"/>
      <c r="I361" s="70"/>
      <c r="J361" s="70"/>
      <c r="K361" s="70"/>
      <c r="L361" s="70"/>
      <c r="M361" s="70"/>
      <c r="N361" s="70"/>
      <c r="O361" s="70"/>
      <c r="P361" s="70"/>
      <c r="Q361" s="70"/>
      <c r="R361" s="70"/>
      <c r="S361" s="70"/>
      <c r="T361" s="70"/>
      <c r="U361" s="70"/>
      <c r="V361" s="70"/>
      <c r="W361" s="70"/>
      <c r="X361" s="70"/>
      <c r="Y361" s="70"/>
      <c r="Z361" s="70"/>
      <c r="AA361" s="70"/>
    </row>
    <row r="362" spans="1:27" ht="12.75" customHeight="1">
      <c r="A362" s="70"/>
      <c r="B362" s="70"/>
      <c r="C362" s="72"/>
      <c r="D362" s="72"/>
      <c r="E362" s="72"/>
      <c r="F362" s="72"/>
      <c r="G362" s="80"/>
      <c r="H362" s="70"/>
      <c r="I362" s="70"/>
      <c r="J362" s="70"/>
      <c r="K362" s="70"/>
      <c r="L362" s="70"/>
      <c r="M362" s="70"/>
      <c r="N362" s="70"/>
      <c r="O362" s="70"/>
      <c r="P362" s="70"/>
      <c r="Q362" s="70"/>
      <c r="R362" s="70"/>
      <c r="S362" s="70"/>
      <c r="T362" s="70"/>
      <c r="U362" s="70"/>
      <c r="V362" s="70"/>
      <c r="W362" s="70"/>
      <c r="X362" s="70"/>
      <c r="Y362" s="70"/>
      <c r="Z362" s="70"/>
      <c r="AA362" s="70"/>
    </row>
    <row r="363" spans="1:27" ht="12.75" customHeight="1">
      <c r="A363" s="70"/>
      <c r="B363" s="70"/>
      <c r="C363" s="72"/>
      <c r="D363" s="72"/>
      <c r="E363" s="72"/>
      <c r="F363" s="72"/>
      <c r="G363" s="80"/>
      <c r="H363" s="70"/>
      <c r="I363" s="70"/>
      <c r="J363" s="70"/>
      <c r="K363" s="70"/>
      <c r="L363" s="70"/>
      <c r="M363" s="70"/>
      <c r="N363" s="70"/>
      <c r="O363" s="70"/>
      <c r="P363" s="70"/>
      <c r="Q363" s="70"/>
      <c r="R363" s="70"/>
      <c r="S363" s="70"/>
      <c r="T363" s="70"/>
      <c r="U363" s="70"/>
      <c r="V363" s="70"/>
      <c r="W363" s="70"/>
      <c r="X363" s="70"/>
      <c r="Y363" s="70"/>
      <c r="Z363" s="70"/>
      <c r="AA363" s="70"/>
    </row>
    <row r="364" spans="1:27" ht="12.75" customHeight="1">
      <c r="A364" s="70"/>
      <c r="B364" s="70"/>
      <c r="C364" s="72"/>
      <c r="D364" s="72"/>
      <c r="E364" s="72"/>
      <c r="F364" s="72"/>
      <c r="G364" s="80"/>
      <c r="H364" s="70"/>
      <c r="I364" s="70"/>
      <c r="J364" s="70"/>
      <c r="K364" s="70"/>
      <c r="L364" s="70"/>
      <c r="M364" s="70"/>
      <c r="N364" s="70"/>
      <c r="O364" s="70"/>
      <c r="P364" s="70"/>
      <c r="Q364" s="70"/>
      <c r="R364" s="70"/>
      <c r="S364" s="70"/>
      <c r="T364" s="70"/>
      <c r="U364" s="70"/>
      <c r="V364" s="70"/>
      <c r="W364" s="70"/>
      <c r="X364" s="70"/>
      <c r="Y364" s="70"/>
      <c r="Z364" s="70"/>
      <c r="AA364" s="70"/>
    </row>
    <row r="365" spans="1:27" ht="12.75" customHeight="1">
      <c r="A365" s="70"/>
      <c r="B365" s="70"/>
      <c r="C365" s="72"/>
      <c r="D365" s="72"/>
      <c r="E365" s="72"/>
      <c r="F365" s="72"/>
      <c r="G365" s="80"/>
      <c r="H365" s="70"/>
      <c r="I365" s="70"/>
      <c r="J365" s="70"/>
      <c r="K365" s="70"/>
      <c r="L365" s="70"/>
      <c r="M365" s="70"/>
      <c r="N365" s="70"/>
      <c r="O365" s="70"/>
      <c r="P365" s="70"/>
      <c r="Q365" s="70"/>
      <c r="R365" s="70"/>
      <c r="S365" s="70"/>
      <c r="T365" s="70"/>
      <c r="U365" s="70"/>
      <c r="V365" s="70"/>
      <c r="W365" s="70"/>
      <c r="X365" s="70"/>
      <c r="Y365" s="70"/>
      <c r="Z365" s="70"/>
      <c r="AA365" s="70"/>
    </row>
    <row r="366" spans="1:27" ht="12.75" customHeight="1">
      <c r="A366" s="70"/>
      <c r="B366" s="70"/>
      <c r="C366" s="72"/>
      <c r="D366" s="72"/>
      <c r="E366" s="72"/>
      <c r="F366" s="72"/>
      <c r="G366" s="80"/>
      <c r="H366" s="70"/>
      <c r="I366" s="70"/>
      <c r="J366" s="70"/>
      <c r="K366" s="70"/>
      <c r="L366" s="70"/>
      <c r="M366" s="70"/>
      <c r="N366" s="70"/>
      <c r="O366" s="70"/>
      <c r="P366" s="70"/>
      <c r="Q366" s="70"/>
      <c r="R366" s="70"/>
      <c r="S366" s="70"/>
      <c r="T366" s="70"/>
      <c r="U366" s="70"/>
      <c r="V366" s="70"/>
      <c r="W366" s="70"/>
      <c r="X366" s="70"/>
      <c r="Y366" s="70"/>
      <c r="Z366" s="70"/>
      <c r="AA366" s="70"/>
    </row>
    <row r="367" spans="1:27" ht="12.75" customHeight="1">
      <c r="A367" s="70"/>
      <c r="B367" s="70"/>
      <c r="C367" s="72"/>
      <c r="D367" s="72"/>
      <c r="E367" s="72"/>
      <c r="F367" s="72"/>
      <c r="G367" s="80"/>
      <c r="H367" s="70"/>
      <c r="I367" s="70"/>
      <c r="J367" s="70"/>
      <c r="K367" s="70"/>
      <c r="L367" s="70"/>
      <c r="M367" s="70"/>
      <c r="N367" s="70"/>
      <c r="O367" s="70"/>
      <c r="P367" s="70"/>
      <c r="Q367" s="70"/>
      <c r="R367" s="70"/>
      <c r="S367" s="70"/>
      <c r="T367" s="70"/>
      <c r="U367" s="70"/>
      <c r="V367" s="70"/>
      <c r="W367" s="70"/>
      <c r="X367" s="70"/>
      <c r="Y367" s="70"/>
      <c r="Z367" s="70"/>
      <c r="AA367" s="70"/>
    </row>
    <row r="368" spans="1:27" ht="12.75" customHeight="1">
      <c r="A368" s="70"/>
      <c r="B368" s="70"/>
      <c r="C368" s="72"/>
      <c r="D368" s="72"/>
      <c r="E368" s="72"/>
      <c r="F368" s="72"/>
      <c r="G368" s="80"/>
      <c r="H368" s="70"/>
      <c r="I368" s="70"/>
      <c r="J368" s="70"/>
      <c r="K368" s="70"/>
      <c r="L368" s="70"/>
      <c r="M368" s="70"/>
      <c r="N368" s="70"/>
      <c r="O368" s="70"/>
      <c r="P368" s="70"/>
      <c r="Q368" s="70"/>
      <c r="R368" s="70"/>
      <c r="S368" s="70"/>
      <c r="T368" s="70"/>
      <c r="U368" s="70"/>
      <c r="V368" s="70"/>
      <c r="W368" s="70"/>
      <c r="X368" s="70"/>
      <c r="Y368" s="70"/>
      <c r="Z368" s="70"/>
      <c r="AA368" s="70"/>
    </row>
    <row r="369" spans="1:27" ht="12.75" customHeight="1">
      <c r="A369" s="70"/>
      <c r="B369" s="70"/>
      <c r="C369" s="72"/>
      <c r="D369" s="72"/>
      <c r="E369" s="72"/>
      <c r="F369" s="72"/>
      <c r="G369" s="80"/>
      <c r="H369" s="70"/>
      <c r="I369" s="70"/>
      <c r="J369" s="70"/>
      <c r="K369" s="70"/>
      <c r="L369" s="70"/>
      <c r="M369" s="70"/>
      <c r="N369" s="70"/>
      <c r="O369" s="70"/>
      <c r="P369" s="70"/>
      <c r="Q369" s="70"/>
      <c r="R369" s="70"/>
      <c r="S369" s="70"/>
      <c r="T369" s="70"/>
      <c r="U369" s="70"/>
      <c r="V369" s="70"/>
      <c r="W369" s="70"/>
      <c r="X369" s="70"/>
      <c r="Y369" s="70"/>
      <c r="Z369" s="70"/>
      <c r="AA369" s="70"/>
    </row>
    <row r="370" spans="1:27" ht="12.75" customHeight="1">
      <c r="A370" s="70"/>
      <c r="B370" s="70"/>
      <c r="C370" s="72"/>
      <c r="D370" s="72"/>
      <c r="E370" s="72"/>
      <c r="F370" s="72"/>
      <c r="G370" s="80"/>
      <c r="H370" s="70"/>
      <c r="I370" s="70"/>
      <c r="J370" s="70"/>
      <c r="K370" s="70"/>
      <c r="L370" s="70"/>
      <c r="M370" s="70"/>
      <c r="N370" s="70"/>
      <c r="O370" s="70"/>
      <c r="P370" s="70"/>
      <c r="Q370" s="70"/>
      <c r="R370" s="70"/>
      <c r="S370" s="70"/>
      <c r="T370" s="70"/>
      <c r="U370" s="70"/>
      <c r="V370" s="70"/>
      <c r="W370" s="70"/>
      <c r="X370" s="70"/>
      <c r="Y370" s="70"/>
      <c r="Z370" s="70"/>
      <c r="AA370" s="70"/>
    </row>
    <row r="371" spans="1:27" ht="12.75" customHeight="1">
      <c r="A371" s="70"/>
      <c r="B371" s="70"/>
      <c r="C371" s="72"/>
      <c r="D371" s="72"/>
      <c r="E371" s="72"/>
      <c r="F371" s="72"/>
      <c r="G371" s="80"/>
      <c r="H371" s="70"/>
      <c r="I371" s="70"/>
      <c r="J371" s="70"/>
      <c r="K371" s="70"/>
      <c r="L371" s="70"/>
      <c r="M371" s="70"/>
      <c r="N371" s="70"/>
      <c r="O371" s="70"/>
      <c r="P371" s="70"/>
      <c r="Q371" s="70"/>
      <c r="R371" s="70"/>
      <c r="S371" s="70"/>
      <c r="T371" s="70"/>
      <c r="U371" s="70"/>
      <c r="V371" s="70"/>
      <c r="W371" s="70"/>
      <c r="X371" s="70"/>
      <c r="Y371" s="70"/>
      <c r="Z371" s="70"/>
      <c r="AA371" s="70"/>
    </row>
    <row r="372" spans="1:27" ht="12.75" customHeight="1">
      <c r="A372" s="70"/>
      <c r="B372" s="70"/>
      <c r="C372" s="72"/>
      <c r="D372" s="72"/>
      <c r="E372" s="72"/>
      <c r="F372" s="72"/>
      <c r="G372" s="80"/>
      <c r="H372" s="70"/>
      <c r="I372" s="70"/>
      <c r="J372" s="70"/>
      <c r="K372" s="70"/>
      <c r="L372" s="70"/>
      <c r="M372" s="70"/>
      <c r="N372" s="70"/>
      <c r="O372" s="70"/>
      <c r="P372" s="70"/>
      <c r="Q372" s="70"/>
      <c r="R372" s="70"/>
      <c r="S372" s="70"/>
      <c r="T372" s="70"/>
      <c r="U372" s="70"/>
      <c r="V372" s="70"/>
      <c r="W372" s="70"/>
      <c r="X372" s="70"/>
      <c r="Y372" s="70"/>
      <c r="Z372" s="70"/>
      <c r="AA372" s="70"/>
    </row>
    <row r="373" spans="1:27" ht="12.75" customHeight="1">
      <c r="A373" s="70"/>
      <c r="B373" s="70"/>
      <c r="C373" s="72"/>
      <c r="D373" s="72"/>
      <c r="E373" s="72"/>
      <c r="F373" s="72"/>
      <c r="G373" s="80"/>
      <c r="H373" s="70"/>
      <c r="I373" s="70"/>
      <c r="J373" s="70"/>
      <c r="K373" s="70"/>
      <c r="L373" s="70"/>
      <c r="M373" s="70"/>
      <c r="N373" s="70"/>
      <c r="O373" s="70"/>
      <c r="P373" s="70"/>
      <c r="Q373" s="70"/>
      <c r="R373" s="70"/>
      <c r="S373" s="70"/>
      <c r="T373" s="70"/>
      <c r="U373" s="70"/>
      <c r="V373" s="70"/>
      <c r="W373" s="70"/>
      <c r="X373" s="70"/>
      <c r="Y373" s="70"/>
      <c r="Z373" s="70"/>
      <c r="AA373" s="70"/>
    </row>
    <row r="374" spans="1:27" ht="12.75" customHeight="1">
      <c r="A374" s="70"/>
      <c r="B374" s="70"/>
      <c r="C374" s="72"/>
      <c r="D374" s="72"/>
      <c r="E374" s="72"/>
      <c r="F374" s="72"/>
      <c r="G374" s="80"/>
      <c r="H374" s="70"/>
      <c r="I374" s="70"/>
      <c r="J374" s="70"/>
      <c r="K374" s="70"/>
      <c r="L374" s="70"/>
      <c r="M374" s="70"/>
      <c r="N374" s="70"/>
      <c r="O374" s="70"/>
      <c r="P374" s="70"/>
      <c r="Q374" s="70"/>
      <c r="R374" s="70"/>
      <c r="S374" s="70"/>
      <c r="T374" s="70"/>
      <c r="U374" s="70"/>
      <c r="V374" s="70"/>
      <c r="W374" s="70"/>
      <c r="X374" s="70"/>
      <c r="Y374" s="70"/>
      <c r="Z374" s="70"/>
      <c r="AA374" s="70"/>
    </row>
    <row r="375" spans="1:27" ht="12.75" customHeight="1">
      <c r="A375" s="70"/>
      <c r="B375" s="70"/>
      <c r="C375" s="72"/>
      <c r="D375" s="72"/>
      <c r="E375" s="72"/>
      <c r="F375" s="72"/>
      <c r="G375" s="80"/>
      <c r="H375" s="70"/>
      <c r="I375" s="70"/>
      <c r="J375" s="70"/>
      <c r="K375" s="70"/>
      <c r="L375" s="70"/>
      <c r="M375" s="70"/>
      <c r="N375" s="70"/>
      <c r="O375" s="70"/>
      <c r="P375" s="70"/>
      <c r="Q375" s="70"/>
      <c r="R375" s="70"/>
      <c r="S375" s="70"/>
      <c r="T375" s="70"/>
      <c r="U375" s="70"/>
      <c r="V375" s="70"/>
      <c r="W375" s="70"/>
      <c r="X375" s="70"/>
      <c r="Y375" s="70"/>
      <c r="Z375" s="70"/>
      <c r="AA375" s="70"/>
    </row>
    <row r="376" spans="1:27" ht="12.75" customHeight="1">
      <c r="A376" s="70"/>
      <c r="B376" s="70"/>
      <c r="C376" s="72"/>
      <c r="D376" s="72"/>
      <c r="E376" s="72"/>
      <c r="F376" s="72"/>
      <c r="G376" s="80"/>
      <c r="H376" s="70"/>
      <c r="I376" s="70"/>
      <c r="J376" s="70"/>
      <c r="K376" s="70"/>
      <c r="L376" s="70"/>
      <c r="M376" s="70"/>
      <c r="N376" s="70"/>
      <c r="O376" s="70"/>
      <c r="P376" s="70"/>
      <c r="Q376" s="70"/>
      <c r="R376" s="70"/>
      <c r="S376" s="70"/>
      <c r="T376" s="70"/>
      <c r="U376" s="70"/>
      <c r="V376" s="70"/>
      <c r="W376" s="70"/>
      <c r="X376" s="70"/>
      <c r="Y376" s="70"/>
      <c r="Z376" s="70"/>
      <c r="AA376" s="70"/>
    </row>
    <row r="377" spans="1:27" ht="12.75" customHeight="1">
      <c r="A377" s="70"/>
      <c r="B377" s="70"/>
      <c r="C377" s="72"/>
      <c r="D377" s="72"/>
      <c r="E377" s="72"/>
      <c r="F377" s="72"/>
      <c r="G377" s="80"/>
      <c r="H377" s="70"/>
      <c r="I377" s="70"/>
      <c r="J377" s="70"/>
      <c r="K377" s="70"/>
      <c r="L377" s="70"/>
      <c r="M377" s="70"/>
      <c r="N377" s="70"/>
      <c r="O377" s="70"/>
      <c r="P377" s="70"/>
      <c r="Q377" s="70"/>
      <c r="R377" s="70"/>
      <c r="S377" s="70"/>
      <c r="T377" s="70"/>
      <c r="U377" s="70"/>
      <c r="V377" s="70"/>
      <c r="W377" s="70"/>
      <c r="X377" s="70"/>
      <c r="Y377" s="70"/>
      <c r="Z377" s="70"/>
      <c r="AA377" s="70"/>
    </row>
    <row r="378" spans="1:27" ht="12.75" customHeight="1">
      <c r="A378" s="70"/>
      <c r="B378" s="70"/>
      <c r="C378" s="72"/>
      <c r="D378" s="72"/>
      <c r="E378" s="72"/>
      <c r="F378" s="72"/>
      <c r="G378" s="80"/>
      <c r="H378" s="70"/>
      <c r="I378" s="70"/>
      <c r="J378" s="70"/>
      <c r="K378" s="70"/>
      <c r="L378" s="70"/>
      <c r="M378" s="70"/>
      <c r="N378" s="70"/>
      <c r="O378" s="70"/>
      <c r="P378" s="70"/>
      <c r="Q378" s="70"/>
      <c r="R378" s="70"/>
      <c r="S378" s="70"/>
      <c r="T378" s="70"/>
      <c r="U378" s="70"/>
      <c r="V378" s="70"/>
      <c r="W378" s="70"/>
      <c r="X378" s="70"/>
      <c r="Y378" s="70"/>
      <c r="Z378" s="70"/>
      <c r="AA378" s="70"/>
    </row>
    <row r="379" spans="1:27" ht="12.75" customHeight="1">
      <c r="A379" s="70"/>
      <c r="B379" s="70"/>
      <c r="C379" s="72"/>
      <c r="D379" s="72"/>
      <c r="E379" s="72"/>
      <c r="F379" s="72"/>
      <c r="G379" s="80"/>
      <c r="H379" s="70"/>
      <c r="I379" s="70"/>
      <c r="J379" s="70"/>
      <c r="K379" s="70"/>
      <c r="L379" s="70"/>
      <c r="M379" s="70"/>
      <c r="N379" s="70"/>
      <c r="O379" s="70"/>
      <c r="P379" s="70"/>
      <c r="Q379" s="70"/>
      <c r="R379" s="70"/>
      <c r="S379" s="70"/>
      <c r="T379" s="70"/>
      <c r="U379" s="70"/>
      <c r="V379" s="70"/>
      <c r="W379" s="70"/>
      <c r="X379" s="70"/>
      <c r="Y379" s="70"/>
      <c r="Z379" s="70"/>
      <c r="AA379" s="70"/>
    </row>
    <row r="380" spans="1:27" ht="12.75" customHeight="1">
      <c r="A380" s="70"/>
      <c r="B380" s="70"/>
      <c r="C380" s="72"/>
      <c r="D380" s="72"/>
      <c r="E380" s="72"/>
      <c r="F380" s="72"/>
      <c r="G380" s="80"/>
      <c r="H380" s="70"/>
      <c r="I380" s="70"/>
      <c r="J380" s="70"/>
      <c r="K380" s="70"/>
      <c r="L380" s="70"/>
      <c r="M380" s="70"/>
      <c r="N380" s="70"/>
      <c r="O380" s="70"/>
      <c r="P380" s="70"/>
      <c r="Q380" s="70"/>
      <c r="R380" s="70"/>
      <c r="S380" s="70"/>
      <c r="T380" s="70"/>
      <c r="U380" s="70"/>
      <c r="V380" s="70"/>
      <c r="W380" s="70"/>
      <c r="X380" s="70"/>
      <c r="Y380" s="70"/>
      <c r="Z380" s="70"/>
      <c r="AA380" s="70"/>
    </row>
    <row r="381" spans="1:27" ht="12.75" customHeight="1">
      <c r="A381" s="70"/>
      <c r="B381" s="70"/>
      <c r="C381" s="72"/>
      <c r="D381" s="72"/>
      <c r="E381" s="72"/>
      <c r="F381" s="72"/>
      <c r="G381" s="80"/>
      <c r="H381" s="70"/>
      <c r="I381" s="70"/>
      <c r="J381" s="70"/>
      <c r="K381" s="70"/>
      <c r="L381" s="70"/>
      <c r="M381" s="70"/>
      <c r="N381" s="70"/>
      <c r="O381" s="70"/>
      <c r="P381" s="70"/>
      <c r="Q381" s="70"/>
      <c r="R381" s="70"/>
      <c r="S381" s="70"/>
      <c r="T381" s="70"/>
      <c r="U381" s="70"/>
      <c r="V381" s="70"/>
      <c r="W381" s="70"/>
      <c r="X381" s="70"/>
      <c r="Y381" s="70"/>
      <c r="Z381" s="70"/>
      <c r="AA381" s="70"/>
    </row>
    <row r="382" spans="1:27" ht="12.75" customHeight="1">
      <c r="A382" s="70"/>
      <c r="B382" s="70"/>
      <c r="C382" s="72"/>
      <c r="D382" s="72"/>
      <c r="E382" s="72"/>
      <c r="F382" s="72"/>
      <c r="G382" s="80"/>
      <c r="H382" s="70"/>
      <c r="I382" s="70"/>
      <c r="J382" s="70"/>
      <c r="K382" s="70"/>
      <c r="L382" s="70"/>
      <c r="M382" s="70"/>
      <c r="N382" s="70"/>
      <c r="O382" s="70"/>
      <c r="P382" s="70"/>
      <c r="Q382" s="70"/>
      <c r="R382" s="70"/>
      <c r="S382" s="70"/>
      <c r="T382" s="70"/>
      <c r="U382" s="70"/>
      <c r="V382" s="70"/>
      <c r="W382" s="70"/>
      <c r="X382" s="70"/>
      <c r="Y382" s="70"/>
      <c r="Z382" s="70"/>
      <c r="AA382" s="70"/>
    </row>
    <row r="383" spans="1:27" ht="12.75" customHeight="1">
      <c r="A383" s="70"/>
      <c r="B383" s="70"/>
      <c r="C383" s="72"/>
      <c r="D383" s="72"/>
      <c r="E383" s="72"/>
      <c r="F383" s="72"/>
      <c r="G383" s="80"/>
      <c r="H383" s="70"/>
      <c r="I383" s="70"/>
      <c r="J383" s="70"/>
      <c r="K383" s="70"/>
      <c r="L383" s="70"/>
      <c r="M383" s="70"/>
      <c r="N383" s="70"/>
      <c r="O383" s="70"/>
      <c r="P383" s="70"/>
      <c r="Q383" s="70"/>
      <c r="R383" s="70"/>
      <c r="S383" s="70"/>
      <c r="T383" s="70"/>
      <c r="U383" s="70"/>
      <c r="V383" s="70"/>
      <c r="W383" s="70"/>
      <c r="X383" s="70"/>
      <c r="Y383" s="70"/>
      <c r="Z383" s="70"/>
      <c r="AA383" s="70"/>
    </row>
    <row r="384" spans="1:27" ht="12.75" customHeight="1">
      <c r="A384" s="70"/>
      <c r="B384" s="70"/>
      <c r="C384" s="72"/>
      <c r="D384" s="72"/>
      <c r="E384" s="72"/>
      <c r="F384" s="72"/>
      <c r="G384" s="80"/>
      <c r="H384" s="70"/>
      <c r="I384" s="70"/>
      <c r="J384" s="70"/>
      <c r="K384" s="70"/>
      <c r="L384" s="70"/>
      <c r="M384" s="70"/>
      <c r="N384" s="70"/>
      <c r="O384" s="70"/>
      <c r="P384" s="70"/>
      <c r="Q384" s="70"/>
      <c r="R384" s="70"/>
      <c r="S384" s="70"/>
      <c r="T384" s="70"/>
      <c r="U384" s="70"/>
      <c r="V384" s="70"/>
      <c r="W384" s="70"/>
      <c r="X384" s="70"/>
      <c r="Y384" s="70"/>
      <c r="Z384" s="70"/>
      <c r="AA384" s="70"/>
    </row>
    <row r="385" spans="1:27" ht="12.75" customHeight="1">
      <c r="A385" s="70"/>
      <c r="B385" s="70"/>
      <c r="C385" s="72"/>
      <c r="D385" s="72"/>
      <c r="E385" s="72"/>
      <c r="F385" s="72"/>
      <c r="G385" s="80"/>
      <c r="H385" s="70"/>
      <c r="I385" s="70"/>
      <c r="J385" s="70"/>
      <c r="K385" s="70"/>
      <c r="L385" s="70"/>
      <c r="M385" s="70"/>
      <c r="N385" s="70"/>
      <c r="O385" s="70"/>
      <c r="P385" s="70"/>
      <c r="Q385" s="70"/>
      <c r="R385" s="70"/>
      <c r="S385" s="70"/>
      <c r="T385" s="70"/>
      <c r="U385" s="70"/>
      <c r="V385" s="70"/>
      <c r="W385" s="70"/>
      <c r="X385" s="70"/>
      <c r="Y385" s="70"/>
      <c r="Z385" s="70"/>
      <c r="AA385" s="70"/>
    </row>
    <row r="386" spans="1:27" ht="12.75" customHeight="1">
      <c r="A386" s="70"/>
      <c r="B386" s="70"/>
      <c r="C386" s="72"/>
      <c r="D386" s="72"/>
      <c r="E386" s="72"/>
      <c r="F386" s="72"/>
      <c r="G386" s="80"/>
      <c r="H386" s="70"/>
      <c r="I386" s="70"/>
      <c r="J386" s="70"/>
      <c r="K386" s="70"/>
      <c r="L386" s="70"/>
      <c r="M386" s="70"/>
      <c r="N386" s="70"/>
      <c r="O386" s="70"/>
      <c r="P386" s="70"/>
      <c r="Q386" s="70"/>
      <c r="R386" s="70"/>
      <c r="S386" s="70"/>
      <c r="T386" s="70"/>
      <c r="U386" s="70"/>
      <c r="V386" s="70"/>
      <c r="W386" s="70"/>
      <c r="X386" s="70"/>
      <c r="Y386" s="70"/>
      <c r="Z386" s="70"/>
      <c r="AA386" s="70"/>
    </row>
    <row r="387" spans="1:27" ht="12.75" customHeight="1">
      <c r="A387" s="70"/>
      <c r="B387" s="70"/>
      <c r="C387" s="72"/>
      <c r="D387" s="72"/>
      <c r="E387" s="72"/>
      <c r="F387" s="72"/>
      <c r="G387" s="80"/>
      <c r="H387" s="70"/>
      <c r="I387" s="70"/>
      <c r="J387" s="70"/>
      <c r="K387" s="70"/>
      <c r="L387" s="70"/>
      <c r="M387" s="70"/>
      <c r="N387" s="70"/>
      <c r="O387" s="70"/>
      <c r="P387" s="70"/>
      <c r="Q387" s="70"/>
      <c r="R387" s="70"/>
      <c r="S387" s="70"/>
      <c r="T387" s="70"/>
      <c r="U387" s="70"/>
      <c r="V387" s="70"/>
      <c r="W387" s="70"/>
      <c r="X387" s="70"/>
      <c r="Y387" s="70"/>
      <c r="Z387" s="70"/>
      <c r="AA387" s="70"/>
    </row>
    <row r="388" spans="1:27" ht="12.75" customHeight="1">
      <c r="A388" s="70"/>
      <c r="B388" s="70"/>
      <c r="C388" s="72"/>
      <c r="D388" s="72"/>
      <c r="E388" s="72"/>
      <c r="F388" s="72"/>
      <c r="G388" s="80"/>
      <c r="H388" s="70"/>
      <c r="I388" s="70"/>
      <c r="J388" s="70"/>
      <c r="K388" s="70"/>
      <c r="L388" s="70"/>
      <c r="M388" s="70"/>
      <c r="N388" s="70"/>
      <c r="O388" s="70"/>
      <c r="P388" s="70"/>
      <c r="Q388" s="70"/>
      <c r="R388" s="70"/>
      <c r="S388" s="70"/>
      <c r="T388" s="70"/>
      <c r="U388" s="70"/>
      <c r="V388" s="70"/>
      <c r="W388" s="70"/>
      <c r="X388" s="70"/>
      <c r="Y388" s="70"/>
      <c r="Z388" s="70"/>
      <c r="AA388" s="70"/>
    </row>
    <row r="389" spans="1:27" ht="12.75" customHeight="1">
      <c r="A389" s="70"/>
      <c r="B389" s="70"/>
      <c r="C389" s="72"/>
      <c r="D389" s="72"/>
      <c r="E389" s="72"/>
      <c r="F389" s="72"/>
      <c r="G389" s="80"/>
      <c r="H389" s="70"/>
      <c r="I389" s="70"/>
      <c r="J389" s="70"/>
      <c r="K389" s="70"/>
      <c r="L389" s="70"/>
      <c r="M389" s="70"/>
      <c r="N389" s="70"/>
      <c r="O389" s="70"/>
      <c r="P389" s="70"/>
      <c r="Q389" s="70"/>
      <c r="R389" s="70"/>
      <c r="S389" s="70"/>
      <c r="T389" s="70"/>
      <c r="U389" s="70"/>
      <c r="V389" s="70"/>
      <c r="W389" s="70"/>
      <c r="X389" s="70"/>
      <c r="Y389" s="70"/>
      <c r="Z389" s="70"/>
      <c r="AA389" s="70"/>
    </row>
    <row r="390" spans="1:27" ht="12.75" customHeight="1">
      <c r="A390" s="70"/>
      <c r="B390" s="70"/>
      <c r="C390" s="72"/>
      <c r="D390" s="72"/>
      <c r="E390" s="72"/>
      <c r="F390" s="72"/>
      <c r="G390" s="80"/>
      <c r="H390" s="70"/>
      <c r="I390" s="70"/>
      <c r="J390" s="70"/>
      <c r="K390" s="70"/>
      <c r="L390" s="70"/>
      <c r="M390" s="70"/>
      <c r="N390" s="70"/>
      <c r="O390" s="70"/>
      <c r="P390" s="70"/>
      <c r="Q390" s="70"/>
      <c r="R390" s="70"/>
      <c r="S390" s="70"/>
      <c r="T390" s="70"/>
      <c r="U390" s="70"/>
      <c r="V390" s="70"/>
      <c r="W390" s="70"/>
      <c r="X390" s="70"/>
      <c r="Y390" s="70"/>
      <c r="Z390" s="70"/>
      <c r="AA390" s="70"/>
    </row>
    <row r="391" spans="1:27" ht="12.75" customHeight="1">
      <c r="A391" s="70"/>
      <c r="B391" s="70"/>
      <c r="C391" s="72"/>
      <c r="D391" s="72"/>
      <c r="E391" s="72"/>
      <c r="F391" s="72"/>
      <c r="G391" s="80"/>
      <c r="H391" s="70"/>
      <c r="I391" s="70"/>
      <c r="J391" s="70"/>
      <c r="K391" s="70"/>
      <c r="L391" s="70"/>
      <c r="M391" s="70"/>
      <c r="N391" s="70"/>
      <c r="O391" s="70"/>
      <c r="P391" s="70"/>
      <c r="Q391" s="70"/>
      <c r="R391" s="70"/>
      <c r="S391" s="70"/>
      <c r="T391" s="70"/>
      <c r="U391" s="70"/>
      <c r="V391" s="70"/>
      <c r="W391" s="70"/>
      <c r="X391" s="70"/>
      <c r="Y391" s="70"/>
      <c r="Z391" s="70"/>
      <c r="AA391" s="70"/>
    </row>
    <row r="392" spans="1:27" ht="12.75" customHeight="1">
      <c r="A392" s="70"/>
      <c r="B392" s="70"/>
      <c r="C392" s="72"/>
      <c r="D392" s="72"/>
      <c r="E392" s="72"/>
      <c r="F392" s="72"/>
      <c r="G392" s="80"/>
      <c r="H392" s="70"/>
      <c r="I392" s="70"/>
      <c r="J392" s="70"/>
      <c r="K392" s="70"/>
      <c r="L392" s="70"/>
      <c r="M392" s="70"/>
      <c r="N392" s="70"/>
      <c r="O392" s="70"/>
      <c r="P392" s="70"/>
      <c r="Q392" s="70"/>
      <c r="R392" s="70"/>
      <c r="S392" s="70"/>
      <c r="T392" s="70"/>
      <c r="U392" s="70"/>
      <c r="V392" s="70"/>
      <c r="W392" s="70"/>
      <c r="X392" s="70"/>
      <c r="Y392" s="70"/>
      <c r="Z392" s="70"/>
      <c r="AA392" s="70"/>
    </row>
    <row r="393" spans="1:27" ht="12.75" customHeight="1">
      <c r="A393" s="70"/>
      <c r="B393" s="70"/>
      <c r="C393" s="72"/>
      <c r="D393" s="72"/>
      <c r="E393" s="72"/>
      <c r="F393" s="72"/>
      <c r="G393" s="80"/>
      <c r="H393" s="70"/>
      <c r="I393" s="70"/>
      <c r="J393" s="70"/>
      <c r="K393" s="70"/>
      <c r="L393" s="70"/>
      <c r="M393" s="70"/>
      <c r="N393" s="70"/>
      <c r="O393" s="70"/>
      <c r="P393" s="70"/>
      <c r="Q393" s="70"/>
      <c r="R393" s="70"/>
      <c r="S393" s="70"/>
      <c r="T393" s="70"/>
      <c r="U393" s="70"/>
      <c r="V393" s="70"/>
      <c r="W393" s="70"/>
      <c r="X393" s="70"/>
      <c r="Y393" s="70"/>
      <c r="Z393" s="70"/>
      <c r="AA393" s="70"/>
    </row>
    <row r="394" spans="1:27" ht="12.75" customHeight="1">
      <c r="A394" s="70"/>
      <c r="B394" s="70"/>
      <c r="C394" s="72"/>
      <c r="D394" s="72"/>
      <c r="E394" s="72"/>
      <c r="F394" s="72"/>
      <c r="G394" s="80"/>
      <c r="H394" s="70"/>
      <c r="I394" s="70"/>
      <c r="J394" s="70"/>
      <c r="K394" s="70"/>
      <c r="L394" s="70"/>
      <c r="M394" s="70"/>
      <c r="N394" s="70"/>
      <c r="O394" s="70"/>
      <c r="P394" s="70"/>
      <c r="Q394" s="70"/>
      <c r="R394" s="70"/>
      <c r="S394" s="70"/>
      <c r="T394" s="70"/>
      <c r="U394" s="70"/>
      <c r="V394" s="70"/>
      <c r="W394" s="70"/>
      <c r="X394" s="70"/>
      <c r="Y394" s="70"/>
      <c r="Z394" s="70"/>
      <c r="AA394" s="70"/>
    </row>
    <row r="395" spans="1:27" ht="12.75" customHeight="1">
      <c r="A395" s="70"/>
      <c r="B395" s="70"/>
      <c r="C395" s="72"/>
      <c r="D395" s="72"/>
      <c r="E395" s="72"/>
      <c r="F395" s="72"/>
      <c r="G395" s="80"/>
      <c r="H395" s="70"/>
      <c r="I395" s="70"/>
      <c r="J395" s="70"/>
      <c r="K395" s="70"/>
      <c r="L395" s="70"/>
      <c r="M395" s="70"/>
      <c r="N395" s="70"/>
      <c r="O395" s="70"/>
      <c r="P395" s="70"/>
      <c r="Q395" s="70"/>
      <c r="R395" s="70"/>
      <c r="S395" s="70"/>
      <c r="T395" s="70"/>
      <c r="U395" s="70"/>
      <c r="V395" s="70"/>
      <c r="W395" s="70"/>
      <c r="X395" s="70"/>
      <c r="Y395" s="70"/>
      <c r="Z395" s="70"/>
      <c r="AA395" s="70"/>
    </row>
    <row r="396" spans="1:27" ht="12.75" customHeight="1">
      <c r="A396" s="70"/>
      <c r="B396" s="70"/>
      <c r="C396" s="72"/>
      <c r="D396" s="72"/>
      <c r="E396" s="72"/>
      <c r="F396" s="72"/>
      <c r="G396" s="80"/>
      <c r="H396" s="70"/>
      <c r="I396" s="70"/>
      <c r="J396" s="70"/>
      <c r="K396" s="70"/>
      <c r="L396" s="70"/>
      <c r="M396" s="70"/>
      <c r="N396" s="70"/>
      <c r="O396" s="70"/>
      <c r="P396" s="70"/>
      <c r="Q396" s="70"/>
      <c r="R396" s="70"/>
      <c r="S396" s="70"/>
      <c r="T396" s="70"/>
      <c r="U396" s="70"/>
      <c r="V396" s="70"/>
      <c r="W396" s="70"/>
      <c r="X396" s="70"/>
      <c r="Y396" s="70"/>
      <c r="Z396" s="70"/>
      <c r="AA396" s="70"/>
    </row>
    <row r="397" spans="1:27" ht="12.75" customHeight="1">
      <c r="A397" s="70"/>
      <c r="B397" s="70"/>
      <c r="C397" s="72"/>
      <c r="D397" s="72"/>
      <c r="E397" s="72"/>
      <c r="F397" s="72"/>
      <c r="G397" s="80"/>
      <c r="H397" s="70"/>
      <c r="I397" s="70"/>
      <c r="J397" s="70"/>
      <c r="K397" s="70"/>
      <c r="L397" s="70"/>
      <c r="M397" s="70"/>
      <c r="N397" s="70"/>
      <c r="O397" s="70"/>
      <c r="P397" s="70"/>
      <c r="Q397" s="70"/>
      <c r="R397" s="70"/>
      <c r="S397" s="70"/>
      <c r="T397" s="70"/>
      <c r="U397" s="70"/>
      <c r="V397" s="70"/>
      <c r="W397" s="70"/>
      <c r="X397" s="70"/>
      <c r="Y397" s="70"/>
      <c r="Z397" s="70"/>
      <c r="AA397" s="70"/>
    </row>
    <row r="398" spans="1:27" ht="12.75" customHeight="1">
      <c r="A398" s="70"/>
      <c r="B398" s="70"/>
      <c r="C398" s="72"/>
      <c r="D398" s="72"/>
      <c r="E398" s="72"/>
      <c r="F398" s="72"/>
      <c r="G398" s="80"/>
      <c r="H398" s="70"/>
      <c r="I398" s="70"/>
      <c r="J398" s="70"/>
      <c r="K398" s="70"/>
      <c r="L398" s="70"/>
      <c r="M398" s="70"/>
      <c r="N398" s="70"/>
      <c r="O398" s="70"/>
      <c r="P398" s="70"/>
      <c r="Q398" s="70"/>
      <c r="R398" s="70"/>
      <c r="S398" s="70"/>
      <c r="T398" s="70"/>
      <c r="U398" s="70"/>
      <c r="V398" s="70"/>
      <c r="W398" s="70"/>
      <c r="X398" s="70"/>
      <c r="Y398" s="70"/>
      <c r="Z398" s="70"/>
      <c r="AA398" s="70"/>
    </row>
    <row r="399" spans="1:27" ht="12.75" customHeight="1">
      <c r="A399" s="70"/>
      <c r="B399" s="70"/>
      <c r="C399" s="72"/>
      <c r="D399" s="72"/>
      <c r="E399" s="72"/>
      <c r="F399" s="72"/>
      <c r="G399" s="80"/>
      <c r="H399" s="70"/>
      <c r="I399" s="70"/>
      <c r="J399" s="70"/>
      <c r="K399" s="70"/>
      <c r="L399" s="70"/>
      <c r="M399" s="70"/>
      <c r="N399" s="70"/>
      <c r="O399" s="70"/>
      <c r="P399" s="70"/>
      <c r="Q399" s="70"/>
      <c r="R399" s="70"/>
      <c r="S399" s="70"/>
      <c r="T399" s="70"/>
      <c r="U399" s="70"/>
      <c r="V399" s="70"/>
      <c r="W399" s="70"/>
      <c r="X399" s="70"/>
      <c r="Y399" s="70"/>
      <c r="Z399" s="70"/>
      <c r="AA399" s="70"/>
    </row>
    <row r="400" spans="1:27" ht="12.75" customHeight="1">
      <c r="A400" s="70"/>
      <c r="B400" s="70"/>
      <c r="C400" s="72"/>
      <c r="D400" s="72"/>
      <c r="E400" s="72"/>
      <c r="F400" s="72"/>
      <c r="G400" s="80"/>
      <c r="H400" s="70"/>
      <c r="I400" s="70"/>
      <c r="J400" s="70"/>
      <c r="K400" s="70"/>
      <c r="L400" s="70"/>
      <c r="M400" s="70"/>
      <c r="N400" s="70"/>
      <c r="O400" s="70"/>
      <c r="P400" s="70"/>
      <c r="Q400" s="70"/>
      <c r="R400" s="70"/>
      <c r="S400" s="70"/>
      <c r="T400" s="70"/>
      <c r="U400" s="70"/>
      <c r="V400" s="70"/>
      <c r="W400" s="70"/>
      <c r="X400" s="70"/>
      <c r="Y400" s="70"/>
      <c r="Z400" s="70"/>
      <c r="AA400" s="70"/>
    </row>
    <row r="401" spans="1:27" ht="12.75" customHeight="1">
      <c r="A401" s="70"/>
      <c r="B401" s="70"/>
      <c r="C401" s="72"/>
      <c r="D401" s="72"/>
      <c r="E401" s="72"/>
      <c r="F401" s="72"/>
      <c r="G401" s="80"/>
      <c r="H401" s="70"/>
      <c r="I401" s="70"/>
      <c r="J401" s="70"/>
      <c r="K401" s="70"/>
      <c r="L401" s="70"/>
      <c r="M401" s="70"/>
      <c r="N401" s="70"/>
      <c r="O401" s="70"/>
      <c r="P401" s="70"/>
      <c r="Q401" s="70"/>
      <c r="R401" s="70"/>
      <c r="S401" s="70"/>
      <c r="T401" s="70"/>
      <c r="U401" s="70"/>
      <c r="V401" s="70"/>
      <c r="W401" s="70"/>
      <c r="X401" s="70"/>
      <c r="Y401" s="70"/>
      <c r="Z401" s="70"/>
      <c r="AA401" s="70"/>
    </row>
    <row r="402" spans="1:27" ht="12.75" customHeight="1">
      <c r="A402" s="70"/>
      <c r="B402" s="70"/>
      <c r="C402" s="72"/>
      <c r="D402" s="72"/>
      <c r="E402" s="72"/>
      <c r="F402" s="72"/>
      <c r="G402" s="80"/>
      <c r="H402" s="70"/>
      <c r="I402" s="70"/>
      <c r="J402" s="70"/>
      <c r="K402" s="70"/>
      <c r="L402" s="70"/>
      <c r="M402" s="70"/>
      <c r="N402" s="70"/>
      <c r="O402" s="70"/>
      <c r="P402" s="70"/>
      <c r="Q402" s="70"/>
      <c r="R402" s="70"/>
      <c r="S402" s="70"/>
      <c r="T402" s="70"/>
      <c r="U402" s="70"/>
      <c r="V402" s="70"/>
      <c r="W402" s="70"/>
      <c r="X402" s="70"/>
      <c r="Y402" s="70"/>
      <c r="Z402" s="70"/>
      <c r="AA402" s="70"/>
    </row>
    <row r="403" spans="1:27" ht="12.75" customHeight="1">
      <c r="A403" s="70"/>
      <c r="B403" s="70"/>
      <c r="C403" s="72"/>
      <c r="D403" s="72"/>
      <c r="E403" s="72"/>
      <c r="F403" s="72"/>
      <c r="G403" s="80"/>
      <c r="H403" s="70"/>
      <c r="I403" s="70"/>
      <c r="J403" s="70"/>
      <c r="K403" s="70"/>
      <c r="L403" s="70"/>
      <c r="M403" s="70"/>
      <c r="N403" s="70"/>
      <c r="O403" s="70"/>
      <c r="P403" s="70"/>
      <c r="Q403" s="70"/>
      <c r="R403" s="70"/>
      <c r="S403" s="70"/>
      <c r="T403" s="70"/>
      <c r="U403" s="70"/>
      <c r="V403" s="70"/>
      <c r="W403" s="70"/>
      <c r="X403" s="70"/>
      <c r="Y403" s="70"/>
      <c r="Z403" s="70"/>
      <c r="AA403" s="70"/>
    </row>
    <row r="404" spans="1:27" ht="12.75" customHeight="1">
      <c r="A404" s="70"/>
      <c r="B404" s="70"/>
      <c r="C404" s="72"/>
      <c r="D404" s="72"/>
      <c r="E404" s="72"/>
      <c r="F404" s="72"/>
      <c r="G404" s="80"/>
      <c r="H404" s="70"/>
      <c r="I404" s="70"/>
      <c r="J404" s="70"/>
      <c r="K404" s="70"/>
      <c r="L404" s="70"/>
      <c r="M404" s="70"/>
      <c r="N404" s="70"/>
      <c r="O404" s="70"/>
      <c r="P404" s="70"/>
      <c r="Q404" s="70"/>
      <c r="R404" s="70"/>
      <c r="S404" s="70"/>
      <c r="T404" s="70"/>
      <c r="U404" s="70"/>
      <c r="V404" s="70"/>
      <c r="W404" s="70"/>
      <c r="X404" s="70"/>
      <c r="Y404" s="70"/>
      <c r="Z404" s="70"/>
      <c r="AA404" s="70"/>
    </row>
    <row r="405" spans="1:27" ht="12.75" customHeight="1">
      <c r="A405" s="70"/>
      <c r="B405" s="70"/>
      <c r="C405" s="72"/>
      <c r="D405" s="72"/>
      <c r="E405" s="72"/>
      <c r="F405" s="72"/>
      <c r="G405" s="80"/>
      <c r="H405" s="70"/>
      <c r="I405" s="70"/>
      <c r="J405" s="70"/>
      <c r="K405" s="70"/>
      <c r="L405" s="70"/>
      <c r="M405" s="70"/>
      <c r="N405" s="70"/>
      <c r="O405" s="70"/>
      <c r="P405" s="70"/>
      <c r="Q405" s="70"/>
      <c r="R405" s="70"/>
      <c r="S405" s="70"/>
      <c r="T405" s="70"/>
      <c r="U405" s="70"/>
      <c r="V405" s="70"/>
      <c r="W405" s="70"/>
      <c r="X405" s="70"/>
      <c r="Y405" s="70"/>
      <c r="Z405" s="70"/>
      <c r="AA405" s="70"/>
    </row>
    <row r="406" spans="1:27" ht="12.75" customHeight="1">
      <c r="A406" s="70"/>
      <c r="B406" s="70"/>
      <c r="C406" s="72"/>
      <c r="D406" s="72"/>
      <c r="E406" s="72"/>
      <c r="F406" s="72"/>
      <c r="G406" s="80"/>
      <c r="H406" s="70"/>
      <c r="I406" s="70"/>
      <c r="J406" s="70"/>
      <c r="K406" s="70"/>
      <c r="L406" s="70"/>
      <c r="M406" s="70"/>
      <c r="N406" s="70"/>
      <c r="O406" s="70"/>
      <c r="P406" s="70"/>
      <c r="Q406" s="70"/>
      <c r="R406" s="70"/>
      <c r="S406" s="70"/>
      <c r="T406" s="70"/>
      <c r="U406" s="70"/>
      <c r="V406" s="70"/>
      <c r="W406" s="70"/>
      <c r="X406" s="70"/>
      <c r="Y406" s="70"/>
      <c r="Z406" s="70"/>
      <c r="AA406" s="70"/>
    </row>
    <row r="407" spans="1:27" ht="12.75" customHeight="1">
      <c r="A407" s="70"/>
      <c r="B407" s="70"/>
      <c r="C407" s="72"/>
      <c r="D407" s="72"/>
      <c r="E407" s="72"/>
      <c r="F407" s="72"/>
      <c r="G407" s="80"/>
      <c r="H407" s="70"/>
      <c r="I407" s="70"/>
      <c r="J407" s="70"/>
      <c r="K407" s="70"/>
      <c r="L407" s="70"/>
      <c r="M407" s="70"/>
      <c r="N407" s="70"/>
      <c r="O407" s="70"/>
      <c r="P407" s="70"/>
      <c r="Q407" s="70"/>
      <c r="R407" s="70"/>
      <c r="S407" s="70"/>
      <c r="T407" s="70"/>
      <c r="U407" s="70"/>
      <c r="V407" s="70"/>
      <c r="W407" s="70"/>
      <c r="X407" s="70"/>
      <c r="Y407" s="70"/>
      <c r="Z407" s="70"/>
      <c r="AA407" s="70"/>
    </row>
    <row r="408" spans="1:27" ht="12.75" customHeight="1">
      <c r="A408" s="70"/>
      <c r="B408" s="70"/>
      <c r="C408" s="72"/>
      <c r="D408" s="72"/>
      <c r="E408" s="72"/>
      <c r="F408" s="72"/>
      <c r="G408" s="80"/>
      <c r="H408" s="70"/>
      <c r="I408" s="70"/>
      <c r="J408" s="70"/>
      <c r="K408" s="70"/>
      <c r="L408" s="70"/>
      <c r="M408" s="70"/>
      <c r="N408" s="70"/>
      <c r="O408" s="70"/>
      <c r="P408" s="70"/>
      <c r="Q408" s="70"/>
      <c r="R408" s="70"/>
      <c r="S408" s="70"/>
      <c r="T408" s="70"/>
      <c r="U408" s="70"/>
      <c r="V408" s="70"/>
      <c r="W408" s="70"/>
      <c r="X408" s="70"/>
      <c r="Y408" s="70"/>
      <c r="Z408" s="70"/>
      <c r="AA408" s="70"/>
    </row>
    <row r="409" spans="1:27" ht="12.75" customHeight="1">
      <c r="A409" s="70"/>
      <c r="B409" s="70"/>
      <c r="C409" s="72"/>
      <c r="D409" s="72"/>
      <c r="E409" s="72"/>
      <c r="F409" s="72"/>
      <c r="G409" s="80"/>
      <c r="H409" s="70"/>
      <c r="I409" s="70"/>
      <c r="J409" s="70"/>
      <c r="K409" s="70"/>
      <c r="L409" s="70"/>
      <c r="M409" s="70"/>
      <c r="N409" s="70"/>
      <c r="O409" s="70"/>
      <c r="P409" s="70"/>
      <c r="Q409" s="70"/>
      <c r="R409" s="70"/>
      <c r="S409" s="70"/>
      <c r="T409" s="70"/>
      <c r="U409" s="70"/>
      <c r="V409" s="70"/>
      <c r="W409" s="70"/>
      <c r="X409" s="70"/>
      <c r="Y409" s="70"/>
      <c r="Z409" s="70"/>
      <c r="AA409" s="70"/>
    </row>
    <row r="410" spans="1:27" ht="12.75" customHeight="1">
      <c r="A410" s="70"/>
      <c r="B410" s="70"/>
      <c r="C410" s="72"/>
      <c r="D410" s="72"/>
      <c r="E410" s="72"/>
      <c r="F410" s="72"/>
      <c r="G410" s="80"/>
      <c r="H410" s="70"/>
      <c r="I410" s="70"/>
      <c r="J410" s="70"/>
      <c r="K410" s="70"/>
      <c r="L410" s="70"/>
      <c r="M410" s="70"/>
      <c r="N410" s="70"/>
      <c r="O410" s="70"/>
      <c r="P410" s="70"/>
      <c r="Q410" s="70"/>
      <c r="R410" s="70"/>
      <c r="S410" s="70"/>
      <c r="T410" s="70"/>
      <c r="U410" s="70"/>
      <c r="V410" s="70"/>
      <c r="W410" s="70"/>
      <c r="X410" s="70"/>
      <c r="Y410" s="70"/>
      <c r="Z410" s="70"/>
      <c r="AA410" s="70"/>
    </row>
    <row r="411" spans="1:27" ht="12.75" customHeight="1">
      <c r="A411" s="70"/>
      <c r="B411" s="70"/>
      <c r="C411" s="72"/>
      <c r="D411" s="72"/>
      <c r="E411" s="72"/>
      <c r="F411" s="72"/>
      <c r="G411" s="80"/>
      <c r="H411" s="70"/>
      <c r="I411" s="70"/>
      <c r="J411" s="70"/>
      <c r="K411" s="70"/>
      <c r="L411" s="70"/>
      <c r="M411" s="70"/>
      <c r="N411" s="70"/>
      <c r="O411" s="70"/>
      <c r="P411" s="70"/>
      <c r="Q411" s="70"/>
      <c r="R411" s="70"/>
      <c r="S411" s="70"/>
      <c r="T411" s="70"/>
      <c r="U411" s="70"/>
      <c r="V411" s="70"/>
      <c r="W411" s="70"/>
      <c r="X411" s="70"/>
      <c r="Y411" s="70"/>
      <c r="Z411" s="70"/>
      <c r="AA411" s="70"/>
    </row>
    <row r="412" spans="1:27" ht="12.75" customHeight="1">
      <c r="A412" s="70"/>
      <c r="B412" s="70"/>
      <c r="C412" s="72"/>
      <c r="D412" s="72"/>
      <c r="E412" s="72"/>
      <c r="F412" s="72"/>
      <c r="G412" s="80"/>
      <c r="H412" s="70"/>
      <c r="I412" s="70"/>
      <c r="J412" s="70"/>
      <c r="K412" s="70"/>
      <c r="L412" s="70"/>
      <c r="M412" s="70"/>
      <c r="N412" s="70"/>
      <c r="O412" s="70"/>
      <c r="P412" s="70"/>
      <c r="Q412" s="70"/>
      <c r="R412" s="70"/>
      <c r="S412" s="70"/>
      <c r="T412" s="70"/>
      <c r="U412" s="70"/>
      <c r="V412" s="70"/>
      <c r="W412" s="70"/>
      <c r="X412" s="70"/>
      <c r="Y412" s="70"/>
      <c r="Z412" s="70"/>
      <c r="AA412" s="70"/>
    </row>
    <row r="413" spans="1:27" ht="12.75" customHeight="1">
      <c r="A413" s="70"/>
      <c r="B413" s="70"/>
      <c r="C413" s="72"/>
      <c r="D413" s="72"/>
      <c r="E413" s="72"/>
      <c r="F413" s="72"/>
      <c r="G413" s="80"/>
      <c r="H413" s="70"/>
      <c r="I413" s="70"/>
      <c r="J413" s="70"/>
      <c r="K413" s="70"/>
      <c r="L413" s="70"/>
      <c r="M413" s="70"/>
      <c r="N413" s="70"/>
      <c r="O413" s="70"/>
      <c r="P413" s="70"/>
      <c r="Q413" s="70"/>
      <c r="R413" s="70"/>
      <c r="S413" s="70"/>
      <c r="T413" s="70"/>
      <c r="U413" s="70"/>
      <c r="V413" s="70"/>
      <c r="W413" s="70"/>
      <c r="X413" s="70"/>
      <c r="Y413" s="70"/>
      <c r="Z413" s="70"/>
      <c r="AA413" s="70"/>
    </row>
    <row r="414" spans="1:27" ht="12.75" customHeight="1">
      <c r="A414" s="70"/>
      <c r="B414" s="70"/>
      <c r="C414" s="72"/>
      <c r="D414" s="72"/>
      <c r="E414" s="72"/>
      <c r="F414" s="72"/>
      <c r="G414" s="80"/>
      <c r="H414" s="70"/>
      <c r="I414" s="70"/>
      <c r="J414" s="70"/>
      <c r="K414" s="70"/>
      <c r="L414" s="70"/>
      <c r="M414" s="70"/>
      <c r="N414" s="70"/>
      <c r="O414" s="70"/>
      <c r="P414" s="70"/>
      <c r="Q414" s="70"/>
      <c r="R414" s="70"/>
      <c r="S414" s="70"/>
      <c r="T414" s="70"/>
      <c r="U414" s="70"/>
      <c r="V414" s="70"/>
      <c r="W414" s="70"/>
      <c r="X414" s="70"/>
      <c r="Y414" s="70"/>
      <c r="Z414" s="70"/>
      <c r="AA414" s="70"/>
    </row>
    <row r="415" spans="1:27" ht="12.75" customHeight="1">
      <c r="A415" s="70"/>
      <c r="B415" s="70"/>
      <c r="C415" s="72"/>
      <c r="D415" s="72"/>
      <c r="E415" s="72"/>
      <c r="F415" s="72"/>
      <c r="G415" s="80"/>
      <c r="H415" s="70"/>
      <c r="I415" s="70"/>
      <c r="J415" s="70"/>
      <c r="K415" s="70"/>
      <c r="L415" s="70"/>
      <c r="M415" s="70"/>
      <c r="N415" s="70"/>
      <c r="O415" s="70"/>
      <c r="P415" s="70"/>
      <c r="Q415" s="70"/>
      <c r="R415" s="70"/>
      <c r="S415" s="70"/>
      <c r="T415" s="70"/>
      <c r="U415" s="70"/>
      <c r="V415" s="70"/>
      <c r="W415" s="70"/>
      <c r="X415" s="70"/>
      <c r="Y415" s="70"/>
      <c r="Z415" s="70"/>
      <c r="AA415" s="70"/>
    </row>
    <row r="416" spans="1:27" ht="12.75" customHeight="1">
      <c r="A416" s="70"/>
      <c r="B416" s="70"/>
      <c r="C416" s="72"/>
      <c r="D416" s="72"/>
      <c r="E416" s="72"/>
      <c r="F416" s="72"/>
      <c r="G416" s="80"/>
      <c r="H416" s="70"/>
      <c r="I416" s="70"/>
      <c r="J416" s="70"/>
      <c r="K416" s="70"/>
      <c r="L416" s="70"/>
      <c r="M416" s="70"/>
      <c r="N416" s="70"/>
      <c r="O416" s="70"/>
      <c r="P416" s="70"/>
      <c r="Q416" s="70"/>
      <c r="R416" s="70"/>
      <c r="S416" s="70"/>
      <c r="T416" s="70"/>
      <c r="U416" s="70"/>
      <c r="V416" s="70"/>
      <c r="W416" s="70"/>
      <c r="X416" s="70"/>
      <c r="Y416" s="70"/>
      <c r="Z416" s="70"/>
      <c r="AA416" s="70"/>
    </row>
    <row r="417" spans="1:27" ht="12.75" customHeight="1">
      <c r="A417" s="70"/>
      <c r="B417" s="70"/>
      <c r="C417" s="72"/>
      <c r="D417" s="72"/>
      <c r="E417" s="72"/>
      <c r="F417" s="72"/>
      <c r="G417" s="80"/>
      <c r="H417" s="70"/>
      <c r="I417" s="70"/>
      <c r="J417" s="70"/>
      <c r="K417" s="70"/>
      <c r="L417" s="70"/>
      <c r="M417" s="70"/>
      <c r="N417" s="70"/>
      <c r="O417" s="70"/>
      <c r="P417" s="70"/>
      <c r="Q417" s="70"/>
      <c r="R417" s="70"/>
      <c r="S417" s="70"/>
      <c r="T417" s="70"/>
      <c r="U417" s="70"/>
      <c r="V417" s="70"/>
      <c r="W417" s="70"/>
      <c r="X417" s="70"/>
      <c r="Y417" s="70"/>
      <c r="Z417" s="70"/>
      <c r="AA417" s="70"/>
    </row>
    <row r="418" spans="1:27" ht="12.75" customHeight="1">
      <c r="A418" s="70"/>
      <c r="B418" s="70"/>
      <c r="C418" s="72"/>
      <c r="D418" s="72"/>
      <c r="E418" s="72"/>
      <c r="F418" s="72"/>
      <c r="G418" s="80"/>
      <c r="H418" s="70"/>
      <c r="I418" s="70"/>
      <c r="J418" s="70"/>
      <c r="K418" s="70"/>
      <c r="L418" s="70"/>
      <c r="M418" s="70"/>
      <c r="N418" s="70"/>
      <c r="O418" s="70"/>
      <c r="P418" s="70"/>
      <c r="Q418" s="70"/>
      <c r="R418" s="70"/>
      <c r="S418" s="70"/>
      <c r="T418" s="70"/>
      <c r="U418" s="70"/>
      <c r="V418" s="70"/>
      <c r="W418" s="70"/>
      <c r="X418" s="70"/>
      <c r="Y418" s="70"/>
      <c r="Z418" s="70"/>
      <c r="AA418" s="70"/>
    </row>
    <row r="419" spans="1:27" ht="12.75" customHeight="1">
      <c r="A419" s="70"/>
      <c r="B419" s="70"/>
      <c r="C419" s="72"/>
      <c r="D419" s="72"/>
      <c r="E419" s="72"/>
      <c r="F419" s="72"/>
      <c r="G419" s="80"/>
      <c r="H419" s="70"/>
      <c r="I419" s="70"/>
      <c r="J419" s="70"/>
      <c r="K419" s="70"/>
      <c r="L419" s="70"/>
      <c r="M419" s="70"/>
      <c r="N419" s="70"/>
      <c r="O419" s="70"/>
      <c r="P419" s="70"/>
      <c r="Q419" s="70"/>
      <c r="R419" s="70"/>
      <c r="S419" s="70"/>
      <c r="T419" s="70"/>
      <c r="U419" s="70"/>
      <c r="V419" s="70"/>
      <c r="W419" s="70"/>
      <c r="X419" s="70"/>
      <c r="Y419" s="70"/>
      <c r="Z419" s="70"/>
      <c r="AA419" s="70"/>
    </row>
    <row r="420" spans="1:27" ht="12.75" customHeight="1">
      <c r="A420" s="70"/>
      <c r="B420" s="70"/>
      <c r="C420" s="72"/>
      <c r="D420" s="72"/>
      <c r="E420" s="72"/>
      <c r="F420" s="72"/>
      <c r="G420" s="80"/>
      <c r="H420" s="70"/>
      <c r="I420" s="70"/>
      <c r="J420" s="70"/>
      <c r="K420" s="70"/>
      <c r="L420" s="70"/>
      <c r="M420" s="70"/>
      <c r="N420" s="70"/>
      <c r="O420" s="70"/>
      <c r="P420" s="70"/>
      <c r="Q420" s="70"/>
      <c r="R420" s="70"/>
      <c r="S420" s="70"/>
      <c r="T420" s="70"/>
      <c r="U420" s="70"/>
      <c r="V420" s="70"/>
      <c r="W420" s="70"/>
      <c r="X420" s="70"/>
      <c r="Y420" s="70"/>
      <c r="Z420" s="70"/>
      <c r="AA420" s="70"/>
    </row>
    <row r="421" spans="1:27" ht="12.75" customHeight="1">
      <c r="A421" s="70"/>
      <c r="B421" s="70"/>
      <c r="C421" s="72"/>
      <c r="D421" s="72"/>
      <c r="E421" s="72"/>
      <c r="F421" s="72"/>
      <c r="G421" s="80"/>
      <c r="H421" s="70"/>
      <c r="I421" s="70"/>
      <c r="J421" s="70"/>
      <c r="K421" s="70"/>
      <c r="L421" s="70"/>
      <c r="M421" s="70"/>
      <c r="N421" s="70"/>
      <c r="O421" s="70"/>
      <c r="P421" s="70"/>
      <c r="Q421" s="70"/>
      <c r="R421" s="70"/>
      <c r="S421" s="70"/>
      <c r="T421" s="70"/>
      <c r="U421" s="70"/>
      <c r="V421" s="70"/>
      <c r="W421" s="70"/>
      <c r="X421" s="70"/>
      <c r="Y421" s="70"/>
      <c r="Z421" s="70"/>
      <c r="AA421" s="70"/>
    </row>
    <row r="422" spans="1:27" ht="12.75" customHeight="1">
      <c r="A422" s="70"/>
      <c r="B422" s="70"/>
      <c r="C422" s="72"/>
      <c r="D422" s="72"/>
      <c r="E422" s="72"/>
      <c r="F422" s="72"/>
      <c r="G422" s="80"/>
      <c r="H422" s="70"/>
      <c r="I422" s="70"/>
      <c r="J422" s="70"/>
      <c r="K422" s="70"/>
      <c r="L422" s="70"/>
      <c r="M422" s="70"/>
      <c r="N422" s="70"/>
      <c r="O422" s="70"/>
      <c r="P422" s="70"/>
      <c r="Q422" s="70"/>
      <c r="R422" s="70"/>
      <c r="S422" s="70"/>
      <c r="T422" s="70"/>
      <c r="U422" s="70"/>
      <c r="V422" s="70"/>
      <c r="W422" s="70"/>
      <c r="X422" s="70"/>
      <c r="Y422" s="70"/>
      <c r="Z422" s="70"/>
      <c r="AA422" s="70"/>
    </row>
    <row r="423" spans="1:27" ht="12.75" customHeight="1">
      <c r="A423" s="70"/>
      <c r="B423" s="70"/>
      <c r="C423" s="72"/>
      <c r="D423" s="72"/>
      <c r="E423" s="72"/>
      <c r="F423" s="72"/>
      <c r="G423" s="80"/>
      <c r="H423" s="70"/>
      <c r="I423" s="70"/>
      <c r="J423" s="70"/>
      <c r="K423" s="70"/>
      <c r="L423" s="70"/>
      <c r="M423" s="70"/>
      <c r="N423" s="70"/>
      <c r="O423" s="70"/>
      <c r="P423" s="70"/>
      <c r="Q423" s="70"/>
      <c r="R423" s="70"/>
      <c r="S423" s="70"/>
      <c r="T423" s="70"/>
      <c r="U423" s="70"/>
      <c r="V423" s="70"/>
      <c r="W423" s="70"/>
      <c r="X423" s="70"/>
      <c r="Y423" s="70"/>
      <c r="Z423" s="70"/>
      <c r="AA423" s="70"/>
    </row>
    <row r="424" spans="1:27" ht="12.75" customHeight="1">
      <c r="A424" s="70"/>
      <c r="B424" s="70"/>
      <c r="C424" s="72"/>
      <c r="D424" s="72"/>
      <c r="E424" s="72"/>
      <c r="F424" s="72"/>
      <c r="G424" s="80"/>
      <c r="H424" s="70"/>
      <c r="I424" s="70"/>
      <c r="J424" s="70"/>
      <c r="K424" s="70"/>
      <c r="L424" s="70"/>
      <c r="M424" s="70"/>
      <c r="N424" s="70"/>
      <c r="O424" s="70"/>
      <c r="P424" s="70"/>
      <c r="Q424" s="70"/>
      <c r="R424" s="70"/>
      <c r="S424" s="70"/>
      <c r="T424" s="70"/>
      <c r="U424" s="70"/>
      <c r="V424" s="70"/>
      <c r="W424" s="70"/>
      <c r="X424" s="70"/>
      <c r="Y424" s="70"/>
      <c r="Z424" s="70"/>
      <c r="AA424" s="70"/>
    </row>
    <row r="425" spans="1:27" ht="12.75" customHeight="1">
      <c r="A425" s="70"/>
      <c r="B425" s="70"/>
      <c r="C425" s="72"/>
      <c r="D425" s="72"/>
      <c r="E425" s="72"/>
      <c r="F425" s="72"/>
      <c r="G425" s="80"/>
      <c r="H425" s="70"/>
      <c r="I425" s="70"/>
      <c r="J425" s="70"/>
      <c r="K425" s="70"/>
      <c r="L425" s="70"/>
      <c r="M425" s="70"/>
      <c r="N425" s="70"/>
      <c r="O425" s="70"/>
      <c r="P425" s="70"/>
      <c r="Q425" s="70"/>
      <c r="R425" s="70"/>
      <c r="S425" s="70"/>
      <c r="T425" s="70"/>
      <c r="U425" s="70"/>
      <c r="V425" s="70"/>
      <c r="W425" s="70"/>
      <c r="X425" s="70"/>
      <c r="Y425" s="70"/>
      <c r="Z425" s="70"/>
      <c r="AA425" s="70"/>
    </row>
    <row r="426" spans="1:27" ht="12.75" customHeight="1">
      <c r="A426" s="70"/>
      <c r="B426" s="70"/>
      <c r="C426" s="72"/>
      <c r="D426" s="72"/>
      <c r="E426" s="72"/>
      <c r="F426" s="72"/>
      <c r="G426" s="80"/>
      <c r="H426" s="70"/>
      <c r="I426" s="70"/>
      <c r="J426" s="70"/>
      <c r="K426" s="70"/>
      <c r="L426" s="70"/>
      <c r="M426" s="70"/>
      <c r="N426" s="70"/>
      <c r="O426" s="70"/>
      <c r="P426" s="70"/>
      <c r="Q426" s="70"/>
      <c r="R426" s="70"/>
      <c r="S426" s="70"/>
      <c r="T426" s="70"/>
      <c r="U426" s="70"/>
      <c r="V426" s="70"/>
      <c r="W426" s="70"/>
      <c r="X426" s="70"/>
      <c r="Y426" s="70"/>
      <c r="Z426" s="70"/>
      <c r="AA426" s="70"/>
    </row>
    <row r="427" spans="1:27" ht="12.75" customHeight="1">
      <c r="A427" s="70"/>
      <c r="B427" s="70"/>
      <c r="C427" s="72"/>
      <c r="D427" s="72"/>
      <c r="E427" s="72"/>
      <c r="F427" s="72"/>
      <c r="G427" s="80"/>
      <c r="H427" s="70"/>
      <c r="I427" s="70"/>
      <c r="J427" s="70"/>
      <c r="K427" s="70"/>
      <c r="L427" s="70"/>
      <c r="M427" s="70"/>
      <c r="N427" s="70"/>
      <c r="O427" s="70"/>
      <c r="P427" s="70"/>
      <c r="Q427" s="70"/>
      <c r="R427" s="70"/>
      <c r="S427" s="70"/>
      <c r="T427" s="70"/>
      <c r="U427" s="70"/>
      <c r="V427" s="70"/>
      <c r="W427" s="70"/>
      <c r="X427" s="70"/>
      <c r="Y427" s="70"/>
      <c r="Z427" s="70"/>
      <c r="AA427" s="70"/>
    </row>
    <row r="428" spans="1:27" ht="12.75" customHeight="1">
      <c r="A428" s="70"/>
      <c r="B428" s="70"/>
      <c r="C428" s="72"/>
      <c r="D428" s="72"/>
      <c r="E428" s="72"/>
      <c r="F428" s="72"/>
      <c r="G428" s="80"/>
      <c r="H428" s="70"/>
      <c r="I428" s="70"/>
      <c r="J428" s="70"/>
      <c r="K428" s="70"/>
      <c r="L428" s="70"/>
      <c r="M428" s="70"/>
      <c r="N428" s="70"/>
      <c r="O428" s="70"/>
      <c r="P428" s="70"/>
      <c r="Q428" s="70"/>
      <c r="R428" s="70"/>
      <c r="S428" s="70"/>
      <c r="T428" s="70"/>
      <c r="U428" s="70"/>
      <c r="V428" s="70"/>
      <c r="W428" s="70"/>
      <c r="X428" s="70"/>
      <c r="Y428" s="70"/>
      <c r="Z428" s="70"/>
      <c r="AA428" s="70"/>
    </row>
    <row r="429" spans="1:27" ht="12.75" customHeight="1">
      <c r="A429" s="70"/>
      <c r="B429" s="70"/>
      <c r="C429" s="72"/>
      <c r="D429" s="72"/>
      <c r="E429" s="72"/>
      <c r="F429" s="72"/>
      <c r="G429" s="80"/>
      <c r="H429" s="70"/>
      <c r="I429" s="70"/>
      <c r="J429" s="70"/>
      <c r="K429" s="70"/>
      <c r="L429" s="70"/>
      <c r="M429" s="70"/>
      <c r="N429" s="70"/>
      <c r="O429" s="70"/>
      <c r="P429" s="70"/>
      <c r="Q429" s="70"/>
      <c r="R429" s="70"/>
      <c r="S429" s="70"/>
      <c r="T429" s="70"/>
      <c r="U429" s="70"/>
      <c r="V429" s="70"/>
      <c r="W429" s="70"/>
      <c r="X429" s="70"/>
      <c r="Y429" s="70"/>
      <c r="Z429" s="70"/>
      <c r="AA429" s="70"/>
    </row>
    <row r="430" spans="1:27" ht="12.75" customHeight="1">
      <c r="A430" s="70"/>
      <c r="B430" s="70"/>
      <c r="C430" s="72"/>
      <c r="D430" s="72"/>
      <c r="E430" s="72"/>
      <c r="F430" s="72"/>
      <c r="G430" s="80"/>
      <c r="H430" s="70"/>
      <c r="I430" s="70"/>
      <c r="J430" s="70"/>
      <c r="K430" s="70"/>
      <c r="L430" s="70"/>
      <c r="M430" s="70"/>
      <c r="N430" s="70"/>
      <c r="O430" s="70"/>
      <c r="P430" s="70"/>
      <c r="Q430" s="70"/>
      <c r="R430" s="70"/>
      <c r="S430" s="70"/>
      <c r="T430" s="70"/>
      <c r="U430" s="70"/>
      <c r="V430" s="70"/>
      <c r="W430" s="70"/>
      <c r="X430" s="70"/>
      <c r="Y430" s="70"/>
      <c r="Z430" s="70"/>
      <c r="AA430" s="70"/>
    </row>
    <row r="431" spans="1:27" ht="12.75" customHeight="1">
      <c r="A431" s="70"/>
      <c r="B431" s="70"/>
      <c r="C431" s="72"/>
      <c r="D431" s="72"/>
      <c r="E431" s="72"/>
      <c r="F431" s="72"/>
      <c r="G431" s="80"/>
      <c r="H431" s="70"/>
      <c r="I431" s="70"/>
      <c r="J431" s="70"/>
      <c r="K431" s="70"/>
      <c r="L431" s="70"/>
      <c r="M431" s="70"/>
      <c r="N431" s="70"/>
      <c r="O431" s="70"/>
      <c r="P431" s="70"/>
      <c r="Q431" s="70"/>
      <c r="R431" s="70"/>
      <c r="S431" s="70"/>
      <c r="T431" s="70"/>
      <c r="U431" s="70"/>
      <c r="V431" s="70"/>
      <c r="W431" s="70"/>
      <c r="X431" s="70"/>
      <c r="Y431" s="70"/>
      <c r="Z431" s="70"/>
      <c r="AA431" s="70"/>
    </row>
    <row r="432" spans="1:27" ht="12.75" customHeight="1">
      <c r="A432" s="70"/>
      <c r="B432" s="70"/>
      <c r="C432" s="72"/>
      <c r="D432" s="72"/>
      <c r="E432" s="72"/>
      <c r="F432" s="72"/>
      <c r="G432" s="80"/>
      <c r="H432" s="70"/>
      <c r="I432" s="70"/>
      <c r="J432" s="70"/>
      <c r="K432" s="70"/>
      <c r="L432" s="70"/>
      <c r="M432" s="70"/>
      <c r="N432" s="70"/>
      <c r="O432" s="70"/>
      <c r="P432" s="70"/>
      <c r="Q432" s="70"/>
      <c r="R432" s="70"/>
      <c r="S432" s="70"/>
      <c r="T432" s="70"/>
      <c r="U432" s="70"/>
      <c r="V432" s="70"/>
      <c r="W432" s="70"/>
      <c r="X432" s="70"/>
      <c r="Y432" s="70"/>
      <c r="Z432" s="70"/>
      <c r="AA432" s="70"/>
    </row>
    <row r="433" spans="1:27" ht="12.75" customHeight="1">
      <c r="A433" s="70"/>
      <c r="B433" s="70"/>
      <c r="C433" s="72"/>
      <c r="D433" s="72"/>
      <c r="E433" s="72"/>
      <c r="F433" s="72"/>
      <c r="G433" s="80"/>
      <c r="H433" s="70"/>
      <c r="I433" s="70"/>
      <c r="J433" s="70"/>
      <c r="K433" s="70"/>
      <c r="L433" s="70"/>
      <c r="M433" s="70"/>
      <c r="N433" s="70"/>
      <c r="O433" s="70"/>
      <c r="P433" s="70"/>
      <c r="Q433" s="70"/>
      <c r="R433" s="70"/>
      <c r="S433" s="70"/>
      <c r="T433" s="70"/>
      <c r="U433" s="70"/>
      <c r="V433" s="70"/>
      <c r="W433" s="70"/>
      <c r="X433" s="70"/>
      <c r="Y433" s="70"/>
      <c r="Z433" s="70"/>
      <c r="AA433" s="70"/>
    </row>
    <row r="434" spans="1:27" ht="12.75" customHeight="1">
      <c r="A434" s="70"/>
      <c r="B434" s="70"/>
      <c r="C434" s="72"/>
      <c r="D434" s="72"/>
      <c r="E434" s="72"/>
      <c r="F434" s="72"/>
      <c r="G434" s="80"/>
      <c r="H434" s="70"/>
      <c r="I434" s="70"/>
      <c r="J434" s="70"/>
      <c r="K434" s="70"/>
      <c r="L434" s="70"/>
      <c r="M434" s="70"/>
      <c r="N434" s="70"/>
      <c r="O434" s="70"/>
      <c r="P434" s="70"/>
      <c r="Q434" s="70"/>
      <c r="R434" s="70"/>
      <c r="S434" s="70"/>
      <c r="T434" s="70"/>
      <c r="U434" s="70"/>
      <c r="V434" s="70"/>
      <c r="W434" s="70"/>
      <c r="X434" s="70"/>
      <c r="Y434" s="70"/>
      <c r="Z434" s="70"/>
      <c r="AA434" s="70"/>
    </row>
    <row r="435" spans="1:27" ht="12.75" customHeight="1">
      <c r="A435" s="70"/>
      <c r="B435" s="70"/>
      <c r="C435" s="72"/>
      <c r="D435" s="72"/>
      <c r="E435" s="72"/>
      <c r="F435" s="72"/>
      <c r="G435" s="80"/>
      <c r="H435" s="70"/>
      <c r="I435" s="70"/>
      <c r="J435" s="70"/>
      <c r="K435" s="70"/>
      <c r="L435" s="70"/>
      <c r="M435" s="70"/>
      <c r="N435" s="70"/>
      <c r="O435" s="70"/>
      <c r="P435" s="70"/>
      <c r="Q435" s="70"/>
      <c r="R435" s="70"/>
      <c r="S435" s="70"/>
      <c r="T435" s="70"/>
      <c r="U435" s="70"/>
      <c r="V435" s="70"/>
      <c r="W435" s="70"/>
      <c r="X435" s="70"/>
      <c r="Y435" s="70"/>
      <c r="Z435" s="70"/>
      <c r="AA435" s="70"/>
    </row>
    <row r="436" spans="1:27" ht="12.75" customHeight="1">
      <c r="A436" s="70"/>
      <c r="B436" s="70"/>
      <c r="C436" s="72"/>
      <c r="D436" s="72"/>
      <c r="E436" s="72"/>
      <c r="F436" s="72"/>
      <c r="G436" s="80"/>
      <c r="H436" s="70"/>
      <c r="I436" s="70"/>
      <c r="J436" s="70"/>
      <c r="K436" s="70"/>
      <c r="L436" s="70"/>
      <c r="M436" s="70"/>
      <c r="N436" s="70"/>
      <c r="O436" s="70"/>
      <c r="P436" s="70"/>
      <c r="Q436" s="70"/>
      <c r="R436" s="70"/>
      <c r="S436" s="70"/>
      <c r="T436" s="70"/>
      <c r="U436" s="70"/>
      <c r="V436" s="70"/>
      <c r="W436" s="70"/>
      <c r="X436" s="70"/>
      <c r="Y436" s="70"/>
      <c r="Z436" s="70"/>
      <c r="AA436" s="70"/>
    </row>
    <row r="437" spans="1:27" ht="12.75" customHeight="1">
      <c r="A437" s="70"/>
      <c r="B437" s="70"/>
      <c r="C437" s="72"/>
      <c r="D437" s="72"/>
      <c r="E437" s="72"/>
      <c r="F437" s="72"/>
      <c r="G437" s="80"/>
      <c r="H437" s="70"/>
      <c r="I437" s="70"/>
      <c r="J437" s="70"/>
      <c r="K437" s="70"/>
      <c r="L437" s="70"/>
      <c r="M437" s="70"/>
      <c r="N437" s="70"/>
      <c r="O437" s="70"/>
      <c r="P437" s="70"/>
      <c r="Q437" s="70"/>
      <c r="R437" s="70"/>
      <c r="S437" s="70"/>
      <c r="T437" s="70"/>
      <c r="U437" s="70"/>
      <c r="V437" s="70"/>
      <c r="W437" s="70"/>
      <c r="X437" s="70"/>
      <c r="Y437" s="70"/>
      <c r="Z437" s="70"/>
      <c r="AA437" s="70"/>
    </row>
    <row r="438" spans="1:27" ht="12.75" customHeight="1">
      <c r="A438" s="70"/>
      <c r="B438" s="70"/>
      <c r="C438" s="72"/>
      <c r="D438" s="72"/>
      <c r="E438" s="72"/>
      <c r="F438" s="72"/>
      <c r="G438" s="80"/>
      <c r="H438" s="70"/>
      <c r="I438" s="70"/>
      <c r="J438" s="70"/>
      <c r="K438" s="70"/>
      <c r="L438" s="70"/>
      <c r="M438" s="70"/>
      <c r="N438" s="70"/>
      <c r="O438" s="70"/>
      <c r="P438" s="70"/>
      <c r="Q438" s="70"/>
      <c r="R438" s="70"/>
      <c r="S438" s="70"/>
      <c r="T438" s="70"/>
      <c r="U438" s="70"/>
      <c r="V438" s="70"/>
      <c r="W438" s="70"/>
      <c r="X438" s="70"/>
      <c r="Y438" s="70"/>
      <c r="Z438" s="70"/>
      <c r="AA438" s="70"/>
    </row>
    <row r="439" spans="1:27" ht="12.75" customHeight="1">
      <c r="A439" s="70"/>
      <c r="B439" s="70"/>
      <c r="C439" s="72"/>
      <c r="D439" s="72"/>
      <c r="E439" s="72"/>
      <c r="F439" s="72"/>
      <c r="G439" s="80"/>
      <c r="H439" s="70"/>
      <c r="I439" s="70"/>
      <c r="J439" s="70"/>
      <c r="K439" s="70"/>
      <c r="L439" s="70"/>
      <c r="M439" s="70"/>
      <c r="N439" s="70"/>
      <c r="O439" s="70"/>
      <c r="P439" s="70"/>
      <c r="Q439" s="70"/>
      <c r="R439" s="70"/>
      <c r="S439" s="70"/>
      <c r="T439" s="70"/>
      <c r="U439" s="70"/>
      <c r="V439" s="70"/>
      <c r="W439" s="70"/>
      <c r="X439" s="70"/>
      <c r="Y439" s="70"/>
      <c r="Z439" s="70"/>
      <c r="AA439" s="70"/>
    </row>
    <row r="440" spans="1:27" ht="12.75" customHeight="1">
      <c r="A440" s="70"/>
      <c r="B440" s="70"/>
      <c r="C440" s="72"/>
      <c r="D440" s="72"/>
      <c r="E440" s="72"/>
      <c r="F440" s="72"/>
      <c r="G440" s="80"/>
      <c r="H440" s="70"/>
      <c r="I440" s="70"/>
      <c r="J440" s="70"/>
      <c r="K440" s="70"/>
      <c r="L440" s="70"/>
      <c r="M440" s="70"/>
      <c r="N440" s="70"/>
      <c r="O440" s="70"/>
      <c r="P440" s="70"/>
      <c r="Q440" s="70"/>
      <c r="R440" s="70"/>
      <c r="S440" s="70"/>
      <c r="T440" s="70"/>
      <c r="U440" s="70"/>
      <c r="V440" s="70"/>
      <c r="W440" s="70"/>
      <c r="X440" s="70"/>
      <c r="Y440" s="70"/>
      <c r="Z440" s="70"/>
      <c r="AA440" s="70"/>
    </row>
    <row r="441" spans="1:27" ht="12.75" customHeight="1">
      <c r="A441" s="70"/>
      <c r="B441" s="70"/>
      <c r="C441" s="72"/>
      <c r="D441" s="72"/>
      <c r="E441" s="72"/>
      <c r="F441" s="72"/>
      <c r="G441" s="80"/>
      <c r="H441" s="70"/>
      <c r="I441" s="70"/>
      <c r="J441" s="70"/>
      <c r="K441" s="70"/>
      <c r="L441" s="70"/>
      <c r="M441" s="70"/>
      <c r="N441" s="70"/>
      <c r="O441" s="70"/>
      <c r="P441" s="70"/>
      <c r="Q441" s="70"/>
      <c r="R441" s="70"/>
      <c r="S441" s="70"/>
      <c r="T441" s="70"/>
      <c r="U441" s="70"/>
      <c r="V441" s="70"/>
      <c r="W441" s="70"/>
      <c r="X441" s="70"/>
      <c r="Y441" s="70"/>
      <c r="Z441" s="70"/>
      <c r="AA441" s="70"/>
    </row>
    <row r="442" spans="1:27" ht="12.75" customHeight="1">
      <c r="A442" s="70"/>
      <c r="B442" s="70"/>
      <c r="C442" s="72"/>
      <c r="D442" s="72"/>
      <c r="E442" s="72"/>
      <c r="F442" s="72"/>
      <c r="G442" s="80"/>
      <c r="H442" s="70"/>
      <c r="I442" s="70"/>
      <c r="J442" s="70"/>
      <c r="K442" s="70"/>
      <c r="L442" s="70"/>
      <c r="M442" s="70"/>
      <c r="N442" s="70"/>
      <c r="O442" s="70"/>
      <c r="P442" s="70"/>
      <c r="Q442" s="70"/>
      <c r="R442" s="70"/>
      <c r="S442" s="70"/>
      <c r="T442" s="70"/>
      <c r="U442" s="70"/>
      <c r="V442" s="70"/>
      <c r="W442" s="70"/>
      <c r="X442" s="70"/>
      <c r="Y442" s="70"/>
      <c r="Z442" s="70"/>
      <c r="AA442" s="70"/>
    </row>
    <row r="443" spans="1:27" ht="12.75" customHeight="1">
      <c r="A443" s="70"/>
      <c r="B443" s="70"/>
      <c r="C443" s="72"/>
      <c r="D443" s="72"/>
      <c r="E443" s="72"/>
      <c r="F443" s="72"/>
      <c r="G443" s="80"/>
      <c r="H443" s="70"/>
      <c r="I443" s="70"/>
      <c r="J443" s="70"/>
      <c r="K443" s="70"/>
      <c r="L443" s="70"/>
      <c r="M443" s="70"/>
      <c r="N443" s="70"/>
      <c r="O443" s="70"/>
      <c r="P443" s="70"/>
      <c r="Q443" s="70"/>
      <c r="R443" s="70"/>
      <c r="S443" s="70"/>
      <c r="T443" s="70"/>
      <c r="U443" s="70"/>
      <c r="V443" s="70"/>
      <c r="W443" s="70"/>
      <c r="X443" s="70"/>
      <c r="Y443" s="70"/>
      <c r="Z443" s="70"/>
      <c r="AA443" s="70"/>
    </row>
    <row r="444" spans="1:27" ht="12.75" customHeight="1">
      <c r="A444" s="70"/>
      <c r="B444" s="70"/>
      <c r="C444" s="72"/>
      <c r="D444" s="72"/>
      <c r="E444" s="72"/>
      <c r="F444" s="72"/>
      <c r="G444" s="80"/>
      <c r="H444" s="70"/>
      <c r="I444" s="70"/>
      <c r="J444" s="70"/>
      <c r="K444" s="70"/>
      <c r="L444" s="70"/>
      <c r="M444" s="70"/>
      <c r="N444" s="70"/>
      <c r="O444" s="70"/>
      <c r="P444" s="70"/>
      <c r="Q444" s="70"/>
      <c r="R444" s="70"/>
      <c r="S444" s="70"/>
      <c r="T444" s="70"/>
      <c r="U444" s="70"/>
      <c r="V444" s="70"/>
      <c r="W444" s="70"/>
      <c r="X444" s="70"/>
      <c r="Y444" s="70"/>
      <c r="Z444" s="70"/>
      <c r="AA444" s="70"/>
    </row>
    <row r="445" spans="1:27" ht="12.75" customHeight="1">
      <c r="A445" s="70"/>
      <c r="B445" s="70"/>
      <c r="C445" s="72"/>
      <c r="D445" s="72"/>
      <c r="E445" s="72"/>
      <c r="F445" s="72"/>
      <c r="G445" s="80"/>
      <c r="H445" s="70"/>
      <c r="I445" s="70"/>
      <c r="J445" s="70"/>
      <c r="K445" s="70"/>
      <c r="L445" s="70"/>
      <c r="M445" s="70"/>
      <c r="N445" s="70"/>
      <c r="O445" s="70"/>
      <c r="P445" s="70"/>
      <c r="Q445" s="70"/>
      <c r="R445" s="70"/>
      <c r="S445" s="70"/>
      <c r="T445" s="70"/>
      <c r="U445" s="70"/>
      <c r="V445" s="70"/>
      <c r="W445" s="70"/>
      <c r="X445" s="70"/>
      <c r="Y445" s="70"/>
      <c r="Z445" s="70"/>
      <c r="AA445" s="70"/>
    </row>
    <row r="446" spans="1:27" ht="12.75" customHeight="1">
      <c r="A446" s="70"/>
      <c r="B446" s="70"/>
      <c r="C446" s="72"/>
      <c r="D446" s="72"/>
      <c r="E446" s="72"/>
      <c r="F446" s="72"/>
      <c r="G446" s="80"/>
      <c r="H446" s="70"/>
      <c r="I446" s="70"/>
      <c r="J446" s="70"/>
      <c r="K446" s="70"/>
      <c r="L446" s="70"/>
      <c r="M446" s="70"/>
      <c r="N446" s="70"/>
      <c r="O446" s="70"/>
      <c r="P446" s="70"/>
      <c r="Q446" s="70"/>
      <c r="R446" s="70"/>
      <c r="S446" s="70"/>
      <c r="T446" s="70"/>
      <c r="U446" s="70"/>
      <c r="V446" s="70"/>
      <c r="W446" s="70"/>
      <c r="X446" s="70"/>
      <c r="Y446" s="70"/>
      <c r="Z446" s="70"/>
      <c r="AA446" s="70"/>
    </row>
    <row r="447" spans="1:27" ht="12.75" customHeight="1">
      <c r="A447" s="70"/>
      <c r="B447" s="70"/>
      <c r="C447" s="72"/>
      <c r="D447" s="72"/>
      <c r="E447" s="72"/>
      <c r="F447" s="72"/>
      <c r="G447" s="80"/>
      <c r="H447" s="70"/>
      <c r="I447" s="70"/>
      <c r="J447" s="70"/>
      <c r="K447" s="70"/>
      <c r="L447" s="70"/>
      <c r="M447" s="70"/>
      <c r="N447" s="70"/>
      <c r="O447" s="70"/>
      <c r="P447" s="70"/>
      <c r="Q447" s="70"/>
      <c r="R447" s="70"/>
      <c r="S447" s="70"/>
      <c r="T447" s="70"/>
      <c r="U447" s="70"/>
      <c r="V447" s="70"/>
      <c r="W447" s="70"/>
      <c r="X447" s="70"/>
      <c r="Y447" s="70"/>
      <c r="Z447" s="70"/>
      <c r="AA447" s="70"/>
    </row>
    <row r="448" spans="1:27" ht="12.75" customHeight="1">
      <c r="A448" s="70"/>
      <c r="B448" s="70"/>
      <c r="C448" s="72"/>
      <c r="D448" s="72"/>
      <c r="E448" s="72"/>
      <c r="F448" s="72"/>
      <c r="G448" s="80"/>
      <c r="H448" s="70"/>
      <c r="I448" s="70"/>
      <c r="J448" s="70"/>
      <c r="K448" s="70"/>
      <c r="L448" s="70"/>
      <c r="M448" s="70"/>
      <c r="N448" s="70"/>
      <c r="O448" s="70"/>
      <c r="P448" s="70"/>
      <c r="Q448" s="70"/>
      <c r="R448" s="70"/>
      <c r="S448" s="70"/>
      <c r="T448" s="70"/>
      <c r="U448" s="70"/>
      <c r="V448" s="70"/>
      <c r="W448" s="70"/>
      <c r="X448" s="70"/>
      <c r="Y448" s="70"/>
      <c r="Z448" s="70"/>
      <c r="AA448" s="70"/>
    </row>
    <row r="449" spans="1:27" ht="12.75" customHeight="1">
      <c r="A449" s="70"/>
      <c r="B449" s="70"/>
      <c r="C449" s="72"/>
      <c r="D449" s="72"/>
      <c r="E449" s="72"/>
      <c r="F449" s="72"/>
      <c r="G449" s="80"/>
      <c r="H449" s="70"/>
      <c r="I449" s="70"/>
      <c r="J449" s="70"/>
      <c r="K449" s="70"/>
      <c r="L449" s="70"/>
      <c r="M449" s="70"/>
      <c r="N449" s="70"/>
      <c r="O449" s="70"/>
      <c r="P449" s="70"/>
      <c r="Q449" s="70"/>
      <c r="R449" s="70"/>
      <c r="S449" s="70"/>
      <c r="T449" s="70"/>
      <c r="U449" s="70"/>
      <c r="V449" s="70"/>
      <c r="W449" s="70"/>
      <c r="X449" s="70"/>
      <c r="Y449" s="70"/>
      <c r="Z449" s="70"/>
      <c r="AA449" s="70"/>
    </row>
    <row r="450" spans="1:27" ht="12.75" customHeight="1">
      <c r="A450" s="70"/>
      <c r="B450" s="70"/>
      <c r="C450" s="72"/>
      <c r="D450" s="72"/>
      <c r="E450" s="72"/>
      <c r="F450" s="72"/>
      <c r="G450" s="80"/>
      <c r="H450" s="70"/>
      <c r="I450" s="70"/>
      <c r="J450" s="70"/>
      <c r="K450" s="70"/>
      <c r="L450" s="70"/>
      <c r="M450" s="70"/>
      <c r="N450" s="70"/>
      <c r="O450" s="70"/>
      <c r="P450" s="70"/>
      <c r="Q450" s="70"/>
      <c r="R450" s="70"/>
      <c r="S450" s="70"/>
      <c r="T450" s="70"/>
      <c r="U450" s="70"/>
      <c r="V450" s="70"/>
      <c r="W450" s="70"/>
      <c r="X450" s="70"/>
      <c r="Y450" s="70"/>
      <c r="Z450" s="70"/>
      <c r="AA450" s="70"/>
    </row>
    <row r="451" spans="1:27" ht="12.75" customHeight="1">
      <c r="A451" s="70"/>
      <c r="B451" s="70"/>
      <c r="C451" s="72"/>
      <c r="D451" s="72"/>
      <c r="E451" s="72"/>
      <c r="F451" s="72"/>
      <c r="G451" s="80"/>
      <c r="H451" s="70"/>
      <c r="I451" s="70"/>
      <c r="J451" s="70"/>
      <c r="K451" s="70"/>
      <c r="L451" s="70"/>
      <c r="M451" s="70"/>
      <c r="N451" s="70"/>
      <c r="O451" s="70"/>
      <c r="P451" s="70"/>
      <c r="Q451" s="70"/>
      <c r="R451" s="70"/>
      <c r="S451" s="70"/>
      <c r="T451" s="70"/>
      <c r="U451" s="70"/>
      <c r="V451" s="70"/>
      <c r="W451" s="70"/>
      <c r="X451" s="70"/>
      <c r="Y451" s="70"/>
      <c r="Z451" s="70"/>
      <c r="AA451" s="70"/>
    </row>
    <row r="452" spans="1:27" ht="12.75" customHeight="1">
      <c r="A452" s="70"/>
      <c r="B452" s="70"/>
      <c r="C452" s="72"/>
      <c r="D452" s="72"/>
      <c r="E452" s="72"/>
      <c r="F452" s="72"/>
      <c r="G452" s="80"/>
      <c r="H452" s="70"/>
      <c r="I452" s="70"/>
      <c r="J452" s="70"/>
      <c r="K452" s="70"/>
      <c r="L452" s="70"/>
      <c r="M452" s="70"/>
      <c r="N452" s="70"/>
      <c r="O452" s="70"/>
      <c r="P452" s="70"/>
      <c r="Q452" s="70"/>
      <c r="R452" s="70"/>
      <c r="S452" s="70"/>
      <c r="T452" s="70"/>
      <c r="U452" s="70"/>
      <c r="V452" s="70"/>
      <c r="W452" s="70"/>
      <c r="X452" s="70"/>
      <c r="Y452" s="70"/>
      <c r="Z452" s="70"/>
      <c r="AA452" s="70"/>
    </row>
    <row r="453" spans="1:27" ht="12.75" customHeight="1">
      <c r="A453" s="70"/>
      <c r="B453" s="70"/>
      <c r="C453" s="72"/>
      <c r="D453" s="72"/>
      <c r="E453" s="72"/>
      <c r="F453" s="72"/>
      <c r="G453" s="80"/>
      <c r="H453" s="70"/>
      <c r="I453" s="70"/>
      <c r="J453" s="70"/>
      <c r="K453" s="70"/>
      <c r="L453" s="70"/>
      <c r="M453" s="70"/>
      <c r="N453" s="70"/>
      <c r="O453" s="70"/>
      <c r="P453" s="70"/>
      <c r="Q453" s="70"/>
      <c r="R453" s="70"/>
      <c r="S453" s="70"/>
      <c r="T453" s="70"/>
      <c r="U453" s="70"/>
      <c r="V453" s="70"/>
      <c r="W453" s="70"/>
      <c r="X453" s="70"/>
      <c r="Y453" s="70"/>
      <c r="Z453" s="70"/>
      <c r="AA453" s="70"/>
    </row>
    <row r="454" spans="1:27" ht="12.75" customHeight="1">
      <c r="A454" s="70"/>
      <c r="B454" s="70"/>
      <c r="C454" s="72"/>
      <c r="D454" s="72"/>
      <c r="E454" s="72"/>
      <c r="F454" s="72"/>
      <c r="G454" s="80"/>
      <c r="H454" s="70"/>
      <c r="I454" s="70"/>
      <c r="J454" s="70"/>
      <c r="K454" s="70"/>
      <c r="L454" s="70"/>
      <c r="M454" s="70"/>
      <c r="N454" s="70"/>
      <c r="O454" s="70"/>
      <c r="P454" s="70"/>
      <c r="Q454" s="70"/>
      <c r="R454" s="70"/>
      <c r="S454" s="70"/>
      <c r="T454" s="70"/>
      <c r="U454" s="70"/>
      <c r="V454" s="70"/>
      <c r="W454" s="70"/>
      <c r="X454" s="70"/>
      <c r="Y454" s="70"/>
      <c r="Z454" s="70"/>
      <c r="AA454" s="70"/>
    </row>
    <row r="455" spans="1:27" ht="12.75" customHeight="1">
      <c r="A455" s="70"/>
      <c r="B455" s="70"/>
      <c r="C455" s="72"/>
      <c r="D455" s="72"/>
      <c r="E455" s="72"/>
      <c r="F455" s="72"/>
      <c r="G455" s="80"/>
      <c r="H455" s="70"/>
      <c r="I455" s="70"/>
      <c r="J455" s="70"/>
      <c r="K455" s="70"/>
      <c r="L455" s="70"/>
      <c r="M455" s="70"/>
      <c r="N455" s="70"/>
      <c r="O455" s="70"/>
      <c r="P455" s="70"/>
      <c r="Q455" s="70"/>
      <c r="R455" s="70"/>
      <c r="S455" s="70"/>
      <c r="T455" s="70"/>
      <c r="U455" s="70"/>
      <c r="V455" s="70"/>
      <c r="W455" s="70"/>
      <c r="X455" s="70"/>
      <c r="Y455" s="70"/>
      <c r="Z455" s="70"/>
      <c r="AA455" s="70"/>
    </row>
    <row r="456" spans="1:27" ht="12.75" customHeight="1">
      <c r="A456" s="70"/>
      <c r="B456" s="70"/>
      <c r="C456" s="72"/>
      <c r="D456" s="72"/>
      <c r="E456" s="72"/>
      <c r="F456" s="72"/>
      <c r="G456" s="80"/>
      <c r="H456" s="70"/>
      <c r="I456" s="70"/>
      <c r="J456" s="70"/>
      <c r="K456" s="70"/>
      <c r="L456" s="70"/>
      <c r="M456" s="70"/>
      <c r="N456" s="70"/>
      <c r="O456" s="70"/>
      <c r="P456" s="70"/>
      <c r="Q456" s="70"/>
      <c r="R456" s="70"/>
      <c r="S456" s="70"/>
      <c r="T456" s="70"/>
      <c r="U456" s="70"/>
      <c r="V456" s="70"/>
      <c r="W456" s="70"/>
      <c r="X456" s="70"/>
      <c r="Y456" s="70"/>
      <c r="Z456" s="70"/>
      <c r="AA456" s="70"/>
    </row>
    <row r="457" spans="1:27" ht="12.75" customHeight="1">
      <c r="A457" s="70"/>
      <c r="B457" s="70"/>
      <c r="C457" s="72"/>
      <c r="D457" s="72"/>
      <c r="E457" s="72"/>
      <c r="F457" s="72"/>
      <c r="G457" s="80"/>
      <c r="H457" s="70"/>
      <c r="I457" s="70"/>
      <c r="J457" s="70"/>
      <c r="K457" s="70"/>
      <c r="L457" s="70"/>
      <c r="M457" s="70"/>
      <c r="N457" s="70"/>
      <c r="O457" s="70"/>
      <c r="P457" s="70"/>
      <c r="Q457" s="70"/>
      <c r="R457" s="70"/>
      <c r="S457" s="70"/>
      <c r="T457" s="70"/>
      <c r="U457" s="70"/>
      <c r="V457" s="70"/>
      <c r="W457" s="70"/>
      <c r="X457" s="70"/>
      <c r="Y457" s="70"/>
      <c r="Z457" s="70"/>
      <c r="AA457" s="70"/>
    </row>
    <row r="458" spans="1:27" ht="12.75" customHeight="1">
      <c r="A458" s="70"/>
      <c r="B458" s="70"/>
      <c r="C458" s="72"/>
      <c r="D458" s="72"/>
      <c r="E458" s="72"/>
      <c r="F458" s="72"/>
      <c r="G458" s="80"/>
      <c r="H458" s="70"/>
      <c r="I458" s="70"/>
      <c r="J458" s="70"/>
      <c r="K458" s="70"/>
      <c r="L458" s="70"/>
      <c r="M458" s="70"/>
      <c r="N458" s="70"/>
      <c r="O458" s="70"/>
      <c r="P458" s="70"/>
      <c r="Q458" s="70"/>
      <c r="R458" s="70"/>
      <c r="S458" s="70"/>
      <c r="T458" s="70"/>
      <c r="U458" s="70"/>
      <c r="V458" s="70"/>
      <c r="W458" s="70"/>
      <c r="X458" s="70"/>
      <c r="Y458" s="70"/>
      <c r="Z458" s="70"/>
      <c r="AA458" s="70"/>
    </row>
    <row r="459" spans="1:27" ht="12.75" customHeight="1">
      <c r="A459" s="70"/>
      <c r="B459" s="70"/>
      <c r="C459" s="72"/>
      <c r="D459" s="72"/>
      <c r="E459" s="72"/>
      <c r="F459" s="72"/>
      <c r="G459" s="80"/>
      <c r="H459" s="70"/>
      <c r="I459" s="70"/>
      <c r="J459" s="70"/>
      <c r="K459" s="70"/>
      <c r="L459" s="70"/>
      <c r="M459" s="70"/>
      <c r="N459" s="70"/>
      <c r="O459" s="70"/>
      <c r="P459" s="70"/>
      <c r="Q459" s="70"/>
      <c r="R459" s="70"/>
      <c r="S459" s="70"/>
      <c r="T459" s="70"/>
      <c r="U459" s="70"/>
      <c r="V459" s="70"/>
      <c r="W459" s="70"/>
      <c r="X459" s="70"/>
      <c r="Y459" s="70"/>
      <c r="Z459" s="70"/>
      <c r="AA459" s="70"/>
    </row>
    <row r="460" spans="1:27" ht="12.75" customHeight="1">
      <c r="A460" s="70"/>
      <c r="B460" s="70"/>
      <c r="C460" s="72"/>
      <c r="D460" s="72"/>
      <c r="E460" s="72"/>
      <c r="F460" s="72"/>
      <c r="G460" s="80"/>
      <c r="H460" s="70"/>
      <c r="I460" s="70"/>
      <c r="J460" s="70"/>
      <c r="K460" s="70"/>
      <c r="L460" s="70"/>
      <c r="M460" s="70"/>
      <c r="N460" s="70"/>
      <c r="O460" s="70"/>
      <c r="P460" s="70"/>
      <c r="Q460" s="70"/>
      <c r="R460" s="70"/>
      <c r="S460" s="70"/>
      <c r="T460" s="70"/>
      <c r="U460" s="70"/>
      <c r="V460" s="70"/>
      <c r="W460" s="70"/>
      <c r="X460" s="70"/>
      <c r="Y460" s="70"/>
      <c r="Z460" s="70"/>
      <c r="AA460" s="70"/>
    </row>
    <row r="461" spans="1:27" ht="12.75" customHeight="1">
      <c r="A461" s="70"/>
      <c r="B461" s="70"/>
      <c r="C461" s="72"/>
      <c r="D461" s="72"/>
      <c r="E461" s="72"/>
      <c r="F461" s="72"/>
      <c r="G461" s="80"/>
      <c r="H461" s="70"/>
      <c r="I461" s="70"/>
      <c r="J461" s="70"/>
      <c r="K461" s="70"/>
      <c r="L461" s="70"/>
      <c r="M461" s="70"/>
      <c r="N461" s="70"/>
      <c r="O461" s="70"/>
      <c r="P461" s="70"/>
      <c r="Q461" s="70"/>
      <c r="R461" s="70"/>
      <c r="S461" s="70"/>
      <c r="T461" s="70"/>
      <c r="U461" s="70"/>
      <c r="V461" s="70"/>
      <c r="W461" s="70"/>
      <c r="X461" s="70"/>
      <c r="Y461" s="70"/>
      <c r="Z461" s="70"/>
      <c r="AA461" s="70"/>
    </row>
    <row r="462" spans="1:27" ht="12.75" customHeight="1">
      <c r="A462" s="70"/>
      <c r="B462" s="70"/>
      <c r="C462" s="72"/>
      <c r="D462" s="72"/>
      <c r="E462" s="72"/>
      <c r="F462" s="72"/>
      <c r="G462" s="80"/>
      <c r="H462" s="70"/>
      <c r="I462" s="70"/>
      <c r="J462" s="70"/>
      <c r="K462" s="70"/>
      <c r="L462" s="70"/>
      <c r="M462" s="70"/>
      <c r="N462" s="70"/>
      <c r="O462" s="70"/>
      <c r="P462" s="70"/>
      <c r="Q462" s="70"/>
      <c r="R462" s="70"/>
      <c r="S462" s="70"/>
      <c r="T462" s="70"/>
      <c r="U462" s="70"/>
      <c r="V462" s="70"/>
      <c r="W462" s="70"/>
      <c r="X462" s="70"/>
      <c r="Y462" s="70"/>
      <c r="Z462" s="70"/>
      <c r="AA462" s="70"/>
    </row>
    <row r="463" spans="1:27" ht="12.75" customHeight="1">
      <c r="A463" s="70"/>
      <c r="B463" s="70"/>
      <c r="C463" s="72"/>
      <c r="D463" s="72"/>
      <c r="E463" s="72"/>
      <c r="F463" s="72"/>
      <c r="G463" s="80"/>
      <c r="H463" s="70"/>
      <c r="I463" s="70"/>
      <c r="J463" s="70"/>
      <c r="K463" s="70"/>
      <c r="L463" s="70"/>
      <c r="M463" s="70"/>
      <c r="N463" s="70"/>
      <c r="O463" s="70"/>
      <c r="P463" s="70"/>
      <c r="Q463" s="70"/>
      <c r="R463" s="70"/>
      <c r="S463" s="70"/>
      <c r="T463" s="70"/>
      <c r="U463" s="70"/>
      <c r="V463" s="70"/>
      <c r="W463" s="70"/>
      <c r="X463" s="70"/>
      <c r="Y463" s="70"/>
      <c r="Z463" s="70"/>
      <c r="AA463" s="70"/>
    </row>
    <row r="464" spans="1:27" ht="12.75" customHeight="1">
      <c r="A464" s="70"/>
      <c r="B464" s="70"/>
      <c r="C464" s="72"/>
      <c r="D464" s="72"/>
      <c r="E464" s="72"/>
      <c r="F464" s="72"/>
      <c r="G464" s="80"/>
      <c r="H464" s="70"/>
      <c r="I464" s="70"/>
      <c r="J464" s="70"/>
      <c r="K464" s="70"/>
      <c r="L464" s="70"/>
      <c r="M464" s="70"/>
      <c r="N464" s="70"/>
      <c r="O464" s="70"/>
      <c r="P464" s="70"/>
      <c r="Q464" s="70"/>
      <c r="R464" s="70"/>
      <c r="S464" s="70"/>
      <c r="T464" s="70"/>
      <c r="U464" s="70"/>
      <c r="V464" s="70"/>
      <c r="W464" s="70"/>
      <c r="X464" s="70"/>
      <c r="Y464" s="70"/>
      <c r="Z464" s="70"/>
      <c r="AA464" s="70"/>
    </row>
    <row r="465" spans="1:27" ht="12.75" customHeight="1">
      <c r="A465" s="70"/>
      <c r="B465" s="70"/>
      <c r="C465" s="72"/>
      <c r="D465" s="72"/>
      <c r="E465" s="72"/>
      <c r="F465" s="72"/>
      <c r="G465" s="80"/>
      <c r="H465" s="70"/>
      <c r="I465" s="70"/>
      <c r="J465" s="70"/>
      <c r="K465" s="70"/>
      <c r="L465" s="70"/>
      <c r="M465" s="70"/>
      <c r="N465" s="70"/>
      <c r="O465" s="70"/>
      <c r="P465" s="70"/>
      <c r="Q465" s="70"/>
      <c r="R465" s="70"/>
      <c r="S465" s="70"/>
      <c r="T465" s="70"/>
      <c r="U465" s="70"/>
      <c r="V465" s="70"/>
      <c r="W465" s="70"/>
      <c r="X465" s="70"/>
      <c r="Y465" s="70"/>
      <c r="Z465" s="70"/>
      <c r="AA465" s="70"/>
    </row>
    <row r="466" spans="1:27" ht="12.75" customHeight="1">
      <c r="A466" s="70"/>
      <c r="B466" s="70"/>
      <c r="C466" s="72"/>
      <c r="D466" s="72"/>
      <c r="E466" s="72"/>
      <c r="F466" s="72"/>
      <c r="G466" s="80"/>
      <c r="H466" s="70"/>
      <c r="I466" s="70"/>
      <c r="J466" s="70"/>
      <c r="K466" s="70"/>
      <c r="L466" s="70"/>
      <c r="M466" s="70"/>
      <c r="N466" s="70"/>
      <c r="O466" s="70"/>
      <c r="P466" s="70"/>
      <c r="Q466" s="70"/>
      <c r="R466" s="70"/>
      <c r="S466" s="70"/>
      <c r="T466" s="70"/>
      <c r="U466" s="70"/>
      <c r="V466" s="70"/>
      <c r="W466" s="70"/>
      <c r="X466" s="70"/>
      <c r="Y466" s="70"/>
      <c r="Z466" s="70"/>
      <c r="AA466" s="70"/>
    </row>
    <row r="467" spans="1:27" ht="12.75" customHeight="1">
      <c r="A467" s="70"/>
      <c r="B467" s="70"/>
      <c r="C467" s="72"/>
      <c r="D467" s="72"/>
      <c r="E467" s="72"/>
      <c r="F467" s="72"/>
      <c r="G467" s="80"/>
      <c r="H467" s="70"/>
      <c r="I467" s="70"/>
      <c r="J467" s="70"/>
      <c r="K467" s="70"/>
      <c r="L467" s="70"/>
      <c r="M467" s="70"/>
      <c r="N467" s="70"/>
      <c r="O467" s="70"/>
      <c r="P467" s="70"/>
      <c r="Q467" s="70"/>
      <c r="R467" s="70"/>
      <c r="S467" s="70"/>
      <c r="T467" s="70"/>
      <c r="U467" s="70"/>
      <c r="V467" s="70"/>
      <c r="W467" s="70"/>
      <c r="X467" s="70"/>
      <c r="Y467" s="70"/>
      <c r="Z467" s="70"/>
      <c r="AA467" s="70"/>
    </row>
    <row r="468" spans="1:27" ht="12.75" customHeight="1">
      <c r="A468" s="70"/>
      <c r="B468" s="70"/>
      <c r="C468" s="72"/>
      <c r="D468" s="72"/>
      <c r="E468" s="72"/>
      <c r="F468" s="72"/>
      <c r="G468" s="80"/>
      <c r="H468" s="70"/>
      <c r="I468" s="70"/>
      <c r="J468" s="70"/>
      <c r="K468" s="70"/>
      <c r="L468" s="70"/>
      <c r="M468" s="70"/>
      <c r="N468" s="70"/>
      <c r="O468" s="70"/>
      <c r="P468" s="70"/>
      <c r="Q468" s="70"/>
      <c r="R468" s="70"/>
      <c r="S468" s="70"/>
      <c r="T468" s="70"/>
      <c r="U468" s="70"/>
      <c r="V468" s="70"/>
      <c r="W468" s="70"/>
      <c r="X468" s="70"/>
      <c r="Y468" s="70"/>
      <c r="Z468" s="70"/>
      <c r="AA468" s="70"/>
    </row>
    <row r="469" spans="1:27" ht="12.75" customHeight="1">
      <c r="A469" s="70"/>
      <c r="B469" s="70"/>
      <c r="C469" s="72"/>
      <c r="D469" s="72"/>
      <c r="E469" s="72"/>
      <c r="F469" s="72"/>
      <c r="G469" s="80"/>
      <c r="H469" s="70"/>
      <c r="I469" s="70"/>
      <c r="J469" s="70"/>
      <c r="K469" s="70"/>
      <c r="L469" s="70"/>
      <c r="M469" s="70"/>
      <c r="N469" s="70"/>
      <c r="O469" s="70"/>
      <c r="P469" s="70"/>
      <c r="Q469" s="70"/>
      <c r="R469" s="70"/>
      <c r="S469" s="70"/>
      <c r="T469" s="70"/>
      <c r="U469" s="70"/>
      <c r="V469" s="70"/>
      <c r="W469" s="70"/>
      <c r="X469" s="70"/>
      <c r="Y469" s="70"/>
      <c r="Z469" s="70"/>
      <c r="AA469" s="70"/>
    </row>
    <row r="470" spans="1:27" ht="12.75" customHeight="1">
      <c r="A470" s="70"/>
      <c r="B470" s="70"/>
      <c r="C470" s="72"/>
      <c r="D470" s="72"/>
      <c r="E470" s="72"/>
      <c r="F470" s="72"/>
      <c r="G470" s="80"/>
      <c r="H470" s="70"/>
      <c r="I470" s="70"/>
      <c r="J470" s="70"/>
      <c r="K470" s="70"/>
      <c r="L470" s="70"/>
      <c r="M470" s="70"/>
      <c r="N470" s="70"/>
      <c r="O470" s="70"/>
      <c r="P470" s="70"/>
      <c r="Q470" s="70"/>
      <c r="R470" s="70"/>
      <c r="S470" s="70"/>
      <c r="T470" s="70"/>
      <c r="U470" s="70"/>
      <c r="V470" s="70"/>
      <c r="W470" s="70"/>
      <c r="X470" s="70"/>
      <c r="Y470" s="70"/>
      <c r="Z470" s="70"/>
      <c r="AA470" s="70"/>
    </row>
    <row r="471" spans="1:27" ht="12.75" customHeight="1">
      <c r="A471" s="70"/>
      <c r="B471" s="70"/>
      <c r="C471" s="72"/>
      <c r="D471" s="72"/>
      <c r="E471" s="72"/>
      <c r="F471" s="72"/>
      <c r="G471" s="80"/>
      <c r="H471" s="70"/>
      <c r="I471" s="70"/>
      <c r="J471" s="70"/>
      <c r="K471" s="70"/>
      <c r="L471" s="70"/>
      <c r="M471" s="70"/>
      <c r="N471" s="70"/>
      <c r="O471" s="70"/>
      <c r="P471" s="70"/>
      <c r="Q471" s="70"/>
      <c r="R471" s="70"/>
      <c r="S471" s="70"/>
      <c r="T471" s="70"/>
      <c r="U471" s="70"/>
      <c r="V471" s="70"/>
      <c r="W471" s="70"/>
      <c r="X471" s="70"/>
      <c r="Y471" s="70"/>
      <c r="Z471" s="70"/>
      <c r="AA471" s="70"/>
    </row>
    <row r="472" spans="1:27" ht="12.75" customHeight="1">
      <c r="A472" s="70"/>
      <c r="B472" s="70"/>
      <c r="C472" s="72"/>
      <c r="D472" s="72"/>
      <c r="E472" s="72"/>
      <c r="F472" s="72"/>
      <c r="G472" s="80"/>
      <c r="H472" s="70"/>
      <c r="I472" s="70"/>
      <c r="J472" s="70"/>
      <c r="K472" s="70"/>
      <c r="L472" s="70"/>
      <c r="M472" s="70"/>
      <c r="N472" s="70"/>
      <c r="O472" s="70"/>
      <c r="P472" s="70"/>
      <c r="Q472" s="70"/>
      <c r="R472" s="70"/>
      <c r="S472" s="70"/>
      <c r="T472" s="70"/>
      <c r="U472" s="70"/>
      <c r="V472" s="70"/>
      <c r="W472" s="70"/>
      <c r="X472" s="70"/>
      <c r="Y472" s="70"/>
      <c r="Z472" s="70"/>
      <c r="AA472" s="70"/>
    </row>
    <row r="473" spans="1:27" ht="12.75" customHeight="1">
      <c r="A473" s="70"/>
      <c r="B473" s="70"/>
      <c r="C473" s="72"/>
      <c r="D473" s="72"/>
      <c r="E473" s="72"/>
      <c r="F473" s="72"/>
      <c r="G473" s="80"/>
      <c r="H473" s="70"/>
      <c r="I473" s="70"/>
      <c r="J473" s="70"/>
      <c r="K473" s="70"/>
      <c r="L473" s="70"/>
      <c r="M473" s="70"/>
      <c r="N473" s="70"/>
      <c r="O473" s="70"/>
      <c r="P473" s="70"/>
      <c r="Q473" s="70"/>
      <c r="R473" s="70"/>
      <c r="S473" s="70"/>
      <c r="T473" s="70"/>
      <c r="U473" s="70"/>
      <c r="V473" s="70"/>
      <c r="W473" s="70"/>
      <c r="X473" s="70"/>
      <c r="Y473" s="70"/>
      <c r="Z473" s="70"/>
      <c r="AA473" s="70"/>
    </row>
    <row r="474" spans="1:27" ht="12.75" customHeight="1">
      <c r="A474" s="70"/>
      <c r="B474" s="70"/>
      <c r="C474" s="72"/>
      <c r="D474" s="72"/>
      <c r="E474" s="72"/>
      <c r="F474" s="72"/>
      <c r="G474" s="80"/>
      <c r="H474" s="70"/>
      <c r="I474" s="70"/>
      <c r="J474" s="70"/>
      <c r="K474" s="70"/>
      <c r="L474" s="70"/>
      <c r="M474" s="70"/>
      <c r="N474" s="70"/>
      <c r="O474" s="70"/>
      <c r="P474" s="70"/>
      <c r="Q474" s="70"/>
      <c r="R474" s="70"/>
      <c r="S474" s="70"/>
      <c r="T474" s="70"/>
      <c r="U474" s="70"/>
      <c r="V474" s="70"/>
      <c r="W474" s="70"/>
      <c r="X474" s="70"/>
      <c r="Y474" s="70"/>
      <c r="Z474" s="70"/>
      <c r="AA474" s="70"/>
    </row>
    <row r="475" spans="1:27" ht="12.75" customHeight="1">
      <c r="A475" s="70"/>
      <c r="B475" s="70"/>
      <c r="C475" s="72"/>
      <c r="D475" s="72"/>
      <c r="E475" s="72"/>
      <c r="F475" s="72"/>
      <c r="G475" s="80"/>
      <c r="H475" s="70"/>
      <c r="I475" s="70"/>
      <c r="J475" s="70"/>
      <c r="K475" s="70"/>
      <c r="L475" s="70"/>
      <c r="M475" s="70"/>
      <c r="N475" s="70"/>
      <c r="O475" s="70"/>
      <c r="P475" s="70"/>
      <c r="Q475" s="70"/>
      <c r="R475" s="70"/>
      <c r="S475" s="70"/>
      <c r="T475" s="70"/>
      <c r="U475" s="70"/>
      <c r="V475" s="70"/>
      <c r="W475" s="70"/>
      <c r="X475" s="70"/>
      <c r="Y475" s="70"/>
      <c r="Z475" s="70"/>
      <c r="AA475" s="70"/>
    </row>
    <row r="476" spans="1:27" ht="12.75" customHeight="1">
      <c r="A476" s="70"/>
      <c r="B476" s="70"/>
      <c r="C476" s="72"/>
      <c r="D476" s="72"/>
      <c r="E476" s="72"/>
      <c r="F476" s="72"/>
      <c r="G476" s="80"/>
      <c r="H476" s="70"/>
      <c r="I476" s="70"/>
      <c r="J476" s="70"/>
      <c r="K476" s="70"/>
      <c r="L476" s="70"/>
      <c r="M476" s="70"/>
      <c r="N476" s="70"/>
      <c r="O476" s="70"/>
      <c r="P476" s="70"/>
      <c r="Q476" s="70"/>
      <c r="R476" s="70"/>
      <c r="S476" s="70"/>
      <c r="T476" s="70"/>
      <c r="U476" s="70"/>
      <c r="V476" s="70"/>
      <c r="W476" s="70"/>
      <c r="X476" s="70"/>
      <c r="Y476" s="70"/>
      <c r="Z476" s="70"/>
      <c r="AA476" s="70"/>
    </row>
    <row r="477" spans="1:27" ht="12.75" customHeight="1">
      <c r="A477" s="70"/>
      <c r="B477" s="70"/>
      <c r="C477" s="72"/>
      <c r="D477" s="72"/>
      <c r="E477" s="72"/>
      <c r="F477" s="72"/>
      <c r="G477" s="80"/>
      <c r="H477" s="70"/>
      <c r="I477" s="70"/>
      <c r="J477" s="70"/>
      <c r="K477" s="70"/>
      <c r="L477" s="70"/>
      <c r="M477" s="70"/>
      <c r="N477" s="70"/>
      <c r="O477" s="70"/>
      <c r="P477" s="70"/>
      <c r="Q477" s="70"/>
      <c r="R477" s="70"/>
      <c r="S477" s="70"/>
      <c r="T477" s="70"/>
      <c r="U477" s="70"/>
      <c r="V477" s="70"/>
      <c r="W477" s="70"/>
      <c r="X477" s="70"/>
      <c r="Y477" s="70"/>
      <c r="Z477" s="70"/>
      <c r="AA477" s="70"/>
    </row>
    <row r="478" spans="1:27" ht="12.75" customHeight="1">
      <c r="A478" s="70"/>
      <c r="B478" s="70"/>
      <c r="C478" s="72"/>
      <c r="D478" s="72"/>
      <c r="E478" s="72"/>
      <c r="F478" s="72"/>
      <c r="G478" s="80"/>
      <c r="H478" s="70"/>
      <c r="I478" s="70"/>
      <c r="J478" s="70"/>
      <c r="K478" s="70"/>
      <c r="L478" s="70"/>
      <c r="M478" s="70"/>
      <c r="N478" s="70"/>
      <c r="O478" s="70"/>
      <c r="P478" s="70"/>
      <c r="Q478" s="70"/>
      <c r="R478" s="70"/>
      <c r="S478" s="70"/>
      <c r="T478" s="70"/>
      <c r="U478" s="70"/>
      <c r="V478" s="70"/>
      <c r="W478" s="70"/>
      <c r="X478" s="70"/>
      <c r="Y478" s="70"/>
      <c r="Z478" s="70"/>
      <c r="AA478" s="70"/>
    </row>
    <row r="479" spans="1:27" ht="12.75" customHeight="1">
      <c r="A479" s="70"/>
      <c r="B479" s="70"/>
      <c r="C479" s="72"/>
      <c r="D479" s="72"/>
      <c r="E479" s="72"/>
      <c r="F479" s="72"/>
      <c r="G479" s="80"/>
      <c r="H479" s="70"/>
      <c r="I479" s="70"/>
      <c r="J479" s="70"/>
      <c r="K479" s="70"/>
      <c r="L479" s="70"/>
      <c r="M479" s="70"/>
      <c r="N479" s="70"/>
      <c r="O479" s="70"/>
      <c r="P479" s="70"/>
      <c r="Q479" s="70"/>
      <c r="R479" s="70"/>
      <c r="S479" s="70"/>
      <c r="T479" s="70"/>
      <c r="U479" s="70"/>
      <c r="V479" s="70"/>
      <c r="W479" s="70"/>
      <c r="X479" s="70"/>
      <c r="Y479" s="70"/>
      <c r="Z479" s="70"/>
      <c r="AA479" s="70"/>
    </row>
    <row r="480" spans="1:27" ht="12.75" customHeight="1">
      <c r="A480" s="70"/>
      <c r="B480" s="70"/>
      <c r="C480" s="72"/>
      <c r="D480" s="72"/>
      <c r="E480" s="72"/>
      <c r="F480" s="72"/>
      <c r="G480" s="80"/>
      <c r="H480" s="70"/>
      <c r="I480" s="70"/>
      <c r="J480" s="70"/>
      <c r="K480" s="70"/>
      <c r="L480" s="70"/>
      <c r="M480" s="70"/>
      <c r="N480" s="70"/>
      <c r="O480" s="70"/>
      <c r="P480" s="70"/>
      <c r="Q480" s="70"/>
      <c r="R480" s="70"/>
      <c r="S480" s="70"/>
      <c r="T480" s="70"/>
      <c r="U480" s="70"/>
      <c r="V480" s="70"/>
      <c r="W480" s="70"/>
      <c r="X480" s="70"/>
      <c r="Y480" s="70"/>
      <c r="Z480" s="70"/>
      <c r="AA480" s="70"/>
    </row>
    <row r="481" spans="1:27" ht="12.75" customHeight="1">
      <c r="A481" s="70"/>
      <c r="B481" s="70"/>
      <c r="C481" s="72"/>
      <c r="D481" s="72"/>
      <c r="E481" s="72"/>
      <c r="F481" s="72"/>
      <c r="G481" s="80"/>
      <c r="H481" s="70"/>
      <c r="I481" s="70"/>
      <c r="J481" s="70"/>
      <c r="K481" s="70"/>
      <c r="L481" s="70"/>
      <c r="M481" s="70"/>
      <c r="N481" s="70"/>
      <c r="O481" s="70"/>
      <c r="P481" s="70"/>
      <c r="Q481" s="70"/>
      <c r="R481" s="70"/>
      <c r="S481" s="70"/>
      <c r="T481" s="70"/>
      <c r="U481" s="70"/>
      <c r="V481" s="70"/>
      <c r="W481" s="70"/>
      <c r="X481" s="70"/>
      <c r="Y481" s="70"/>
      <c r="Z481" s="70"/>
      <c r="AA481" s="70"/>
    </row>
    <row r="482" spans="1:27" ht="12.75" customHeight="1">
      <c r="A482" s="70"/>
      <c r="B482" s="70"/>
      <c r="C482" s="72"/>
      <c r="D482" s="72"/>
      <c r="E482" s="72"/>
      <c r="F482" s="72"/>
      <c r="G482" s="80"/>
      <c r="H482" s="70"/>
      <c r="I482" s="70"/>
      <c r="J482" s="70"/>
      <c r="K482" s="70"/>
      <c r="L482" s="70"/>
      <c r="M482" s="70"/>
      <c r="N482" s="70"/>
      <c r="O482" s="70"/>
      <c r="P482" s="70"/>
      <c r="Q482" s="70"/>
      <c r="R482" s="70"/>
      <c r="S482" s="70"/>
      <c r="T482" s="70"/>
      <c r="U482" s="70"/>
      <c r="V482" s="70"/>
      <c r="W482" s="70"/>
      <c r="X482" s="70"/>
      <c r="Y482" s="70"/>
      <c r="Z482" s="70"/>
      <c r="AA482" s="70"/>
    </row>
    <row r="483" spans="1:27" ht="12.75" customHeight="1">
      <c r="A483" s="70"/>
      <c r="B483" s="70"/>
      <c r="C483" s="72"/>
      <c r="D483" s="72"/>
      <c r="E483" s="72"/>
      <c r="F483" s="72"/>
      <c r="G483" s="80"/>
      <c r="H483" s="70"/>
      <c r="I483" s="70"/>
      <c r="J483" s="70"/>
      <c r="K483" s="70"/>
      <c r="L483" s="70"/>
      <c r="M483" s="70"/>
      <c r="N483" s="70"/>
      <c r="O483" s="70"/>
      <c r="P483" s="70"/>
      <c r="Q483" s="70"/>
      <c r="R483" s="70"/>
      <c r="S483" s="70"/>
      <c r="T483" s="70"/>
      <c r="U483" s="70"/>
      <c r="V483" s="70"/>
      <c r="W483" s="70"/>
      <c r="X483" s="70"/>
      <c r="Y483" s="70"/>
      <c r="Z483" s="70"/>
      <c r="AA483" s="70"/>
    </row>
    <row r="484" spans="1:27" ht="12.75" customHeight="1">
      <c r="A484" s="70"/>
      <c r="B484" s="70"/>
      <c r="C484" s="72"/>
      <c r="D484" s="72"/>
      <c r="E484" s="72"/>
      <c r="F484" s="72"/>
      <c r="G484" s="80"/>
      <c r="H484" s="70"/>
      <c r="I484" s="70"/>
      <c r="J484" s="70"/>
      <c r="K484" s="70"/>
      <c r="L484" s="70"/>
      <c r="M484" s="70"/>
      <c r="N484" s="70"/>
      <c r="O484" s="70"/>
      <c r="P484" s="70"/>
      <c r="Q484" s="70"/>
      <c r="R484" s="70"/>
      <c r="S484" s="70"/>
      <c r="T484" s="70"/>
      <c r="U484" s="70"/>
      <c r="V484" s="70"/>
      <c r="W484" s="70"/>
      <c r="X484" s="70"/>
      <c r="Y484" s="70"/>
      <c r="Z484" s="70"/>
      <c r="AA484" s="70"/>
    </row>
    <row r="485" spans="1:27" ht="12.75" customHeight="1">
      <c r="A485" s="70"/>
      <c r="B485" s="70"/>
      <c r="C485" s="72"/>
      <c r="D485" s="72"/>
      <c r="E485" s="72"/>
      <c r="F485" s="72"/>
      <c r="G485" s="80"/>
      <c r="H485" s="70"/>
      <c r="I485" s="70"/>
      <c r="J485" s="70"/>
      <c r="K485" s="70"/>
      <c r="L485" s="70"/>
      <c r="M485" s="70"/>
      <c r="N485" s="70"/>
      <c r="O485" s="70"/>
      <c r="P485" s="70"/>
      <c r="Q485" s="70"/>
      <c r="R485" s="70"/>
      <c r="S485" s="70"/>
      <c r="T485" s="70"/>
      <c r="U485" s="70"/>
      <c r="V485" s="70"/>
      <c r="W485" s="70"/>
      <c r="X485" s="70"/>
      <c r="Y485" s="70"/>
      <c r="Z485" s="70"/>
      <c r="AA485" s="70"/>
    </row>
    <row r="486" spans="1:27" ht="12.75" customHeight="1">
      <c r="A486" s="70"/>
      <c r="B486" s="70"/>
      <c r="C486" s="72"/>
      <c r="D486" s="72"/>
      <c r="E486" s="72"/>
      <c r="F486" s="72"/>
      <c r="G486" s="80"/>
      <c r="H486" s="70"/>
      <c r="I486" s="70"/>
      <c r="J486" s="70"/>
      <c r="K486" s="70"/>
      <c r="L486" s="70"/>
      <c r="M486" s="70"/>
      <c r="N486" s="70"/>
      <c r="O486" s="70"/>
      <c r="P486" s="70"/>
      <c r="Q486" s="70"/>
      <c r="R486" s="70"/>
      <c r="S486" s="70"/>
      <c r="T486" s="70"/>
      <c r="U486" s="70"/>
      <c r="V486" s="70"/>
      <c r="W486" s="70"/>
      <c r="X486" s="70"/>
      <c r="Y486" s="70"/>
      <c r="Z486" s="70"/>
      <c r="AA486" s="70"/>
    </row>
    <row r="487" spans="1:27" ht="12.75" customHeight="1">
      <c r="A487" s="70"/>
      <c r="B487" s="70"/>
      <c r="C487" s="72"/>
      <c r="D487" s="72"/>
      <c r="E487" s="72"/>
      <c r="F487" s="72"/>
      <c r="G487" s="80"/>
      <c r="H487" s="70"/>
      <c r="I487" s="70"/>
      <c r="J487" s="70"/>
      <c r="K487" s="70"/>
      <c r="L487" s="70"/>
      <c r="M487" s="70"/>
      <c r="N487" s="70"/>
      <c r="O487" s="70"/>
      <c r="P487" s="70"/>
      <c r="Q487" s="70"/>
      <c r="R487" s="70"/>
      <c r="S487" s="70"/>
      <c r="T487" s="70"/>
      <c r="U487" s="70"/>
      <c r="V487" s="70"/>
      <c r="W487" s="70"/>
      <c r="X487" s="70"/>
      <c r="Y487" s="70"/>
      <c r="Z487" s="70"/>
      <c r="AA487" s="70"/>
    </row>
    <row r="488" spans="1:27" ht="12.75" customHeight="1">
      <c r="A488" s="70"/>
      <c r="B488" s="70"/>
      <c r="C488" s="72"/>
      <c r="D488" s="72"/>
      <c r="E488" s="72"/>
      <c r="F488" s="72"/>
      <c r="G488" s="80"/>
      <c r="H488" s="70"/>
      <c r="I488" s="70"/>
      <c r="J488" s="70"/>
      <c r="K488" s="70"/>
      <c r="L488" s="70"/>
      <c r="M488" s="70"/>
      <c r="N488" s="70"/>
      <c r="O488" s="70"/>
      <c r="P488" s="70"/>
      <c r="Q488" s="70"/>
      <c r="R488" s="70"/>
      <c r="S488" s="70"/>
      <c r="T488" s="70"/>
      <c r="U488" s="70"/>
      <c r="V488" s="70"/>
      <c r="W488" s="70"/>
      <c r="X488" s="70"/>
      <c r="Y488" s="70"/>
      <c r="Z488" s="70"/>
      <c r="AA488" s="70"/>
    </row>
    <row r="489" spans="1:27" ht="12.75" customHeight="1">
      <c r="A489" s="70"/>
      <c r="B489" s="70"/>
      <c r="C489" s="72"/>
      <c r="D489" s="72"/>
      <c r="E489" s="72"/>
      <c r="F489" s="72"/>
      <c r="G489" s="80"/>
      <c r="H489" s="70"/>
      <c r="I489" s="70"/>
      <c r="J489" s="70"/>
      <c r="K489" s="70"/>
      <c r="L489" s="70"/>
      <c r="M489" s="70"/>
      <c r="N489" s="70"/>
      <c r="O489" s="70"/>
      <c r="P489" s="70"/>
      <c r="Q489" s="70"/>
      <c r="R489" s="70"/>
      <c r="S489" s="70"/>
      <c r="T489" s="70"/>
      <c r="U489" s="70"/>
      <c r="V489" s="70"/>
      <c r="W489" s="70"/>
      <c r="X489" s="70"/>
      <c r="Y489" s="70"/>
      <c r="Z489" s="70"/>
      <c r="AA489" s="70"/>
    </row>
    <row r="490" spans="1:27" ht="12.75" customHeight="1">
      <c r="A490" s="70"/>
      <c r="B490" s="70"/>
      <c r="C490" s="72"/>
      <c r="D490" s="72"/>
      <c r="E490" s="72"/>
      <c r="F490" s="72"/>
      <c r="G490" s="80"/>
      <c r="H490" s="70"/>
      <c r="I490" s="70"/>
      <c r="J490" s="70"/>
      <c r="K490" s="70"/>
      <c r="L490" s="70"/>
      <c r="M490" s="70"/>
      <c r="N490" s="70"/>
      <c r="O490" s="70"/>
      <c r="P490" s="70"/>
      <c r="Q490" s="70"/>
      <c r="R490" s="70"/>
      <c r="S490" s="70"/>
      <c r="T490" s="70"/>
      <c r="U490" s="70"/>
      <c r="V490" s="70"/>
      <c r="W490" s="70"/>
      <c r="X490" s="70"/>
      <c r="Y490" s="70"/>
      <c r="Z490" s="70"/>
      <c r="AA490" s="70"/>
    </row>
    <row r="491" spans="1:27" ht="12.75" customHeight="1">
      <c r="A491" s="70"/>
      <c r="B491" s="70"/>
      <c r="C491" s="72"/>
      <c r="D491" s="72"/>
      <c r="E491" s="72"/>
      <c r="F491" s="72"/>
      <c r="G491" s="80"/>
      <c r="H491" s="70"/>
      <c r="I491" s="70"/>
      <c r="J491" s="70"/>
      <c r="K491" s="70"/>
      <c r="L491" s="70"/>
      <c r="M491" s="70"/>
      <c r="N491" s="70"/>
      <c r="O491" s="70"/>
      <c r="P491" s="70"/>
      <c r="Q491" s="70"/>
      <c r="R491" s="70"/>
      <c r="S491" s="70"/>
      <c r="T491" s="70"/>
      <c r="U491" s="70"/>
      <c r="V491" s="70"/>
      <c r="W491" s="70"/>
      <c r="X491" s="70"/>
      <c r="Y491" s="70"/>
      <c r="Z491" s="70"/>
      <c r="AA491" s="70"/>
    </row>
    <row r="492" spans="1:27" ht="12.75" customHeight="1">
      <c r="A492" s="70"/>
      <c r="B492" s="70"/>
      <c r="C492" s="72"/>
      <c r="D492" s="72"/>
      <c r="E492" s="72"/>
      <c r="F492" s="72"/>
      <c r="G492" s="80"/>
      <c r="H492" s="70"/>
      <c r="I492" s="70"/>
      <c r="J492" s="70"/>
      <c r="K492" s="70"/>
      <c r="L492" s="70"/>
      <c r="M492" s="70"/>
      <c r="N492" s="70"/>
      <c r="O492" s="70"/>
      <c r="P492" s="70"/>
      <c r="Q492" s="70"/>
      <c r="R492" s="70"/>
      <c r="S492" s="70"/>
      <c r="T492" s="70"/>
      <c r="U492" s="70"/>
      <c r="V492" s="70"/>
      <c r="W492" s="70"/>
      <c r="X492" s="70"/>
      <c r="Y492" s="70"/>
      <c r="Z492" s="70"/>
      <c r="AA492" s="70"/>
    </row>
    <row r="493" spans="1:27" ht="12.75" customHeight="1">
      <c r="A493" s="70"/>
      <c r="B493" s="70"/>
      <c r="C493" s="72"/>
      <c r="D493" s="72"/>
      <c r="E493" s="72"/>
      <c r="F493" s="72"/>
      <c r="G493" s="80"/>
      <c r="H493" s="70"/>
      <c r="I493" s="70"/>
      <c r="J493" s="70"/>
      <c r="K493" s="70"/>
      <c r="L493" s="70"/>
      <c r="M493" s="70"/>
      <c r="N493" s="70"/>
      <c r="O493" s="70"/>
      <c r="P493" s="70"/>
      <c r="Q493" s="70"/>
      <c r="R493" s="70"/>
      <c r="S493" s="70"/>
      <c r="T493" s="70"/>
      <c r="U493" s="70"/>
      <c r="V493" s="70"/>
      <c r="W493" s="70"/>
      <c r="X493" s="70"/>
      <c r="Y493" s="70"/>
      <c r="Z493" s="70"/>
      <c r="AA493" s="70"/>
    </row>
    <row r="494" spans="1:27" ht="12.75" customHeight="1">
      <c r="A494" s="70"/>
      <c r="B494" s="70"/>
      <c r="C494" s="72"/>
      <c r="D494" s="72"/>
      <c r="E494" s="72"/>
      <c r="F494" s="72"/>
      <c r="G494" s="80"/>
      <c r="H494" s="70"/>
      <c r="I494" s="70"/>
      <c r="J494" s="70"/>
      <c r="K494" s="70"/>
      <c r="L494" s="70"/>
      <c r="M494" s="70"/>
      <c r="N494" s="70"/>
      <c r="O494" s="70"/>
      <c r="P494" s="70"/>
      <c r="Q494" s="70"/>
      <c r="R494" s="70"/>
      <c r="S494" s="70"/>
      <c r="T494" s="70"/>
      <c r="U494" s="70"/>
      <c r="V494" s="70"/>
      <c r="W494" s="70"/>
      <c r="X494" s="70"/>
      <c r="Y494" s="70"/>
      <c r="Z494" s="70"/>
      <c r="AA494" s="70"/>
    </row>
    <row r="495" spans="1:27" ht="12.75" customHeight="1">
      <c r="A495" s="70"/>
      <c r="B495" s="70"/>
      <c r="C495" s="72"/>
      <c r="D495" s="72"/>
      <c r="E495" s="72"/>
      <c r="F495" s="72"/>
      <c r="G495" s="80"/>
      <c r="H495" s="70"/>
      <c r="I495" s="70"/>
      <c r="J495" s="70"/>
      <c r="K495" s="70"/>
      <c r="L495" s="70"/>
      <c r="M495" s="70"/>
      <c r="N495" s="70"/>
      <c r="O495" s="70"/>
      <c r="P495" s="70"/>
      <c r="Q495" s="70"/>
      <c r="R495" s="70"/>
      <c r="S495" s="70"/>
      <c r="T495" s="70"/>
      <c r="U495" s="70"/>
      <c r="V495" s="70"/>
      <c r="W495" s="70"/>
      <c r="X495" s="70"/>
      <c r="Y495" s="70"/>
      <c r="Z495" s="70"/>
      <c r="AA495" s="70"/>
    </row>
    <row r="496" spans="1:27" ht="12.75" customHeight="1">
      <c r="A496" s="70"/>
      <c r="B496" s="70"/>
      <c r="C496" s="72"/>
      <c r="D496" s="72"/>
      <c r="E496" s="72"/>
      <c r="F496" s="72"/>
      <c r="G496" s="80"/>
      <c r="H496" s="70"/>
      <c r="I496" s="70"/>
      <c r="J496" s="70"/>
      <c r="K496" s="70"/>
      <c r="L496" s="70"/>
      <c r="M496" s="70"/>
      <c r="N496" s="70"/>
      <c r="O496" s="70"/>
      <c r="P496" s="70"/>
      <c r="Q496" s="70"/>
      <c r="R496" s="70"/>
      <c r="S496" s="70"/>
      <c r="T496" s="70"/>
      <c r="U496" s="70"/>
      <c r="V496" s="70"/>
      <c r="W496" s="70"/>
      <c r="X496" s="70"/>
      <c r="Y496" s="70"/>
      <c r="Z496" s="70"/>
      <c r="AA496" s="70"/>
    </row>
    <row r="497" spans="1:27" ht="12.75" customHeight="1">
      <c r="A497" s="70"/>
      <c r="B497" s="70"/>
      <c r="C497" s="72"/>
      <c r="D497" s="72"/>
      <c r="E497" s="72"/>
      <c r="F497" s="72"/>
      <c r="G497" s="80"/>
      <c r="H497" s="70"/>
      <c r="I497" s="70"/>
      <c r="J497" s="70"/>
      <c r="K497" s="70"/>
      <c r="L497" s="70"/>
      <c r="M497" s="70"/>
      <c r="N497" s="70"/>
      <c r="O497" s="70"/>
      <c r="P497" s="70"/>
      <c r="Q497" s="70"/>
      <c r="R497" s="70"/>
      <c r="S497" s="70"/>
      <c r="T497" s="70"/>
      <c r="U497" s="70"/>
      <c r="V497" s="70"/>
      <c r="W497" s="70"/>
      <c r="X497" s="70"/>
      <c r="Y497" s="70"/>
      <c r="Z497" s="70"/>
      <c r="AA497" s="70"/>
    </row>
    <row r="498" spans="1:27" ht="12.75" customHeight="1">
      <c r="A498" s="70"/>
      <c r="B498" s="70"/>
      <c r="C498" s="72"/>
      <c r="D498" s="72"/>
      <c r="E498" s="72"/>
      <c r="F498" s="72"/>
      <c r="G498" s="80"/>
      <c r="H498" s="70"/>
      <c r="I498" s="70"/>
      <c r="J498" s="70"/>
      <c r="K498" s="70"/>
      <c r="L498" s="70"/>
      <c r="M498" s="70"/>
      <c r="N498" s="70"/>
      <c r="O498" s="70"/>
      <c r="P498" s="70"/>
      <c r="Q498" s="70"/>
      <c r="R498" s="70"/>
      <c r="S498" s="70"/>
      <c r="T498" s="70"/>
      <c r="U498" s="70"/>
      <c r="V498" s="70"/>
      <c r="W498" s="70"/>
      <c r="X498" s="70"/>
      <c r="Y498" s="70"/>
      <c r="Z498" s="70"/>
      <c r="AA498" s="70"/>
    </row>
    <row r="499" spans="1:27" ht="12.75" customHeight="1">
      <c r="A499" s="70"/>
      <c r="B499" s="70"/>
      <c r="C499" s="72"/>
      <c r="D499" s="72"/>
      <c r="E499" s="72"/>
      <c r="F499" s="72"/>
      <c r="G499" s="80"/>
      <c r="H499" s="70"/>
      <c r="I499" s="70"/>
      <c r="J499" s="70"/>
      <c r="K499" s="70"/>
      <c r="L499" s="70"/>
      <c r="M499" s="70"/>
      <c r="N499" s="70"/>
      <c r="O499" s="70"/>
      <c r="P499" s="70"/>
      <c r="Q499" s="70"/>
      <c r="R499" s="70"/>
      <c r="S499" s="70"/>
      <c r="T499" s="70"/>
      <c r="U499" s="70"/>
      <c r="V499" s="70"/>
      <c r="W499" s="70"/>
      <c r="X499" s="70"/>
      <c r="Y499" s="70"/>
      <c r="Z499" s="70"/>
      <c r="AA499" s="70"/>
    </row>
    <row r="500" spans="1:27" ht="12.75" customHeight="1">
      <c r="A500" s="70"/>
      <c r="B500" s="70"/>
      <c r="C500" s="72"/>
      <c r="D500" s="72"/>
      <c r="E500" s="72"/>
      <c r="F500" s="72"/>
      <c r="G500" s="80"/>
      <c r="H500" s="70"/>
      <c r="I500" s="70"/>
      <c r="J500" s="70"/>
      <c r="K500" s="70"/>
      <c r="L500" s="70"/>
      <c r="M500" s="70"/>
      <c r="N500" s="70"/>
      <c r="O500" s="70"/>
      <c r="P500" s="70"/>
      <c r="Q500" s="70"/>
      <c r="R500" s="70"/>
      <c r="S500" s="70"/>
      <c r="T500" s="70"/>
      <c r="U500" s="70"/>
      <c r="V500" s="70"/>
      <c r="W500" s="70"/>
      <c r="X500" s="70"/>
      <c r="Y500" s="70"/>
      <c r="Z500" s="70"/>
      <c r="AA500" s="70"/>
    </row>
    <row r="501" spans="1:27" ht="12.75" customHeight="1">
      <c r="A501" s="70"/>
      <c r="B501" s="70"/>
      <c r="C501" s="72"/>
      <c r="D501" s="72"/>
      <c r="E501" s="72"/>
      <c r="F501" s="72"/>
      <c r="G501" s="80"/>
      <c r="H501" s="70"/>
      <c r="I501" s="70"/>
      <c r="J501" s="70"/>
      <c r="K501" s="70"/>
      <c r="L501" s="70"/>
      <c r="M501" s="70"/>
      <c r="N501" s="70"/>
      <c r="O501" s="70"/>
      <c r="P501" s="70"/>
      <c r="Q501" s="70"/>
      <c r="R501" s="70"/>
      <c r="S501" s="70"/>
      <c r="T501" s="70"/>
      <c r="U501" s="70"/>
      <c r="V501" s="70"/>
      <c r="W501" s="70"/>
      <c r="X501" s="70"/>
      <c r="Y501" s="70"/>
      <c r="Z501" s="70"/>
      <c r="AA501" s="70"/>
    </row>
    <row r="502" spans="1:27" ht="12.75" customHeight="1">
      <c r="A502" s="70"/>
      <c r="B502" s="70"/>
      <c r="C502" s="72"/>
      <c r="D502" s="72"/>
      <c r="E502" s="72"/>
      <c r="F502" s="72"/>
      <c r="G502" s="80"/>
      <c r="H502" s="70"/>
      <c r="I502" s="70"/>
      <c r="J502" s="70"/>
      <c r="K502" s="70"/>
      <c r="L502" s="70"/>
      <c r="M502" s="70"/>
      <c r="N502" s="70"/>
      <c r="O502" s="70"/>
      <c r="P502" s="70"/>
      <c r="Q502" s="70"/>
      <c r="R502" s="70"/>
      <c r="S502" s="70"/>
      <c r="T502" s="70"/>
      <c r="U502" s="70"/>
      <c r="V502" s="70"/>
      <c r="W502" s="70"/>
      <c r="X502" s="70"/>
      <c r="Y502" s="70"/>
      <c r="Z502" s="70"/>
      <c r="AA502" s="70"/>
    </row>
    <row r="503" spans="1:27" ht="12.75" customHeight="1">
      <c r="A503" s="70"/>
      <c r="B503" s="70"/>
      <c r="C503" s="72"/>
      <c r="D503" s="72"/>
      <c r="E503" s="72"/>
      <c r="F503" s="72"/>
      <c r="G503" s="80"/>
      <c r="H503" s="70"/>
      <c r="I503" s="70"/>
      <c r="J503" s="70"/>
      <c r="K503" s="70"/>
      <c r="L503" s="70"/>
      <c r="M503" s="70"/>
      <c r="N503" s="70"/>
      <c r="O503" s="70"/>
      <c r="P503" s="70"/>
      <c r="Q503" s="70"/>
      <c r="R503" s="70"/>
      <c r="S503" s="70"/>
      <c r="T503" s="70"/>
      <c r="U503" s="70"/>
      <c r="V503" s="70"/>
      <c r="W503" s="70"/>
      <c r="X503" s="70"/>
      <c r="Y503" s="70"/>
      <c r="Z503" s="70"/>
      <c r="AA503" s="70"/>
    </row>
    <row r="504" spans="1:27" ht="12.75" customHeight="1">
      <c r="A504" s="70"/>
      <c r="B504" s="70"/>
      <c r="C504" s="72"/>
      <c r="D504" s="72"/>
      <c r="E504" s="72"/>
      <c r="F504" s="72"/>
      <c r="G504" s="80"/>
      <c r="H504" s="70"/>
      <c r="I504" s="70"/>
      <c r="J504" s="70"/>
      <c r="K504" s="70"/>
      <c r="L504" s="70"/>
      <c r="M504" s="70"/>
      <c r="N504" s="70"/>
      <c r="O504" s="70"/>
      <c r="P504" s="70"/>
      <c r="Q504" s="70"/>
      <c r="R504" s="70"/>
      <c r="S504" s="70"/>
      <c r="T504" s="70"/>
      <c r="U504" s="70"/>
      <c r="V504" s="70"/>
      <c r="W504" s="70"/>
      <c r="X504" s="70"/>
      <c r="Y504" s="70"/>
      <c r="Z504" s="70"/>
      <c r="AA504" s="70"/>
    </row>
    <row r="505" spans="1:27" ht="12.75" customHeight="1">
      <c r="A505" s="70"/>
      <c r="B505" s="70"/>
      <c r="C505" s="72"/>
      <c r="D505" s="72"/>
      <c r="E505" s="72"/>
      <c r="F505" s="72"/>
      <c r="G505" s="80"/>
      <c r="H505" s="70"/>
      <c r="I505" s="70"/>
      <c r="J505" s="70"/>
      <c r="K505" s="70"/>
      <c r="L505" s="70"/>
      <c r="M505" s="70"/>
      <c r="N505" s="70"/>
      <c r="O505" s="70"/>
      <c r="P505" s="70"/>
      <c r="Q505" s="70"/>
      <c r="R505" s="70"/>
      <c r="S505" s="70"/>
      <c r="T505" s="70"/>
      <c r="U505" s="70"/>
      <c r="V505" s="70"/>
      <c r="W505" s="70"/>
      <c r="X505" s="70"/>
      <c r="Y505" s="70"/>
      <c r="Z505" s="70"/>
      <c r="AA505" s="70"/>
    </row>
    <row r="506" spans="1:27" ht="12.75" customHeight="1">
      <c r="A506" s="70"/>
      <c r="B506" s="70"/>
      <c r="C506" s="72"/>
      <c r="D506" s="72"/>
      <c r="E506" s="72"/>
      <c r="F506" s="72"/>
      <c r="G506" s="80"/>
      <c r="H506" s="70"/>
      <c r="I506" s="70"/>
      <c r="J506" s="70"/>
      <c r="K506" s="70"/>
      <c r="L506" s="70"/>
      <c r="M506" s="70"/>
      <c r="N506" s="70"/>
      <c r="O506" s="70"/>
      <c r="P506" s="70"/>
      <c r="Q506" s="70"/>
      <c r="R506" s="70"/>
      <c r="S506" s="70"/>
      <c r="T506" s="70"/>
      <c r="U506" s="70"/>
      <c r="V506" s="70"/>
      <c r="W506" s="70"/>
      <c r="X506" s="70"/>
      <c r="Y506" s="70"/>
      <c r="Z506" s="70"/>
      <c r="AA506" s="70"/>
    </row>
    <row r="507" spans="1:27" ht="12.75" customHeight="1">
      <c r="A507" s="70"/>
      <c r="B507" s="70"/>
      <c r="C507" s="72"/>
      <c r="D507" s="72"/>
      <c r="E507" s="72"/>
      <c r="F507" s="72"/>
      <c r="G507" s="80"/>
      <c r="H507" s="70"/>
      <c r="I507" s="70"/>
      <c r="J507" s="70"/>
      <c r="K507" s="70"/>
      <c r="L507" s="70"/>
      <c r="M507" s="70"/>
      <c r="N507" s="70"/>
      <c r="O507" s="70"/>
      <c r="P507" s="70"/>
      <c r="Q507" s="70"/>
      <c r="R507" s="70"/>
      <c r="S507" s="70"/>
      <c r="T507" s="70"/>
      <c r="U507" s="70"/>
      <c r="V507" s="70"/>
      <c r="W507" s="70"/>
      <c r="X507" s="70"/>
      <c r="Y507" s="70"/>
      <c r="Z507" s="70"/>
      <c r="AA507" s="70"/>
    </row>
    <row r="508" spans="1:27" ht="12.75" customHeight="1">
      <c r="A508" s="70"/>
      <c r="B508" s="70"/>
      <c r="C508" s="72"/>
      <c r="D508" s="72"/>
      <c r="E508" s="72"/>
      <c r="F508" s="72"/>
      <c r="G508" s="80"/>
      <c r="H508" s="70"/>
      <c r="I508" s="70"/>
      <c r="J508" s="70"/>
      <c r="K508" s="70"/>
      <c r="L508" s="70"/>
      <c r="M508" s="70"/>
      <c r="N508" s="70"/>
      <c r="O508" s="70"/>
      <c r="P508" s="70"/>
      <c r="Q508" s="70"/>
      <c r="R508" s="70"/>
      <c r="S508" s="70"/>
      <c r="T508" s="70"/>
      <c r="U508" s="70"/>
      <c r="V508" s="70"/>
      <c r="W508" s="70"/>
      <c r="X508" s="70"/>
      <c r="Y508" s="70"/>
      <c r="Z508" s="70"/>
      <c r="AA508" s="70"/>
    </row>
    <row r="509" spans="1:27" ht="12.75" customHeight="1">
      <c r="A509" s="70"/>
      <c r="B509" s="70"/>
      <c r="C509" s="72"/>
      <c r="D509" s="72"/>
      <c r="E509" s="72"/>
      <c r="F509" s="72"/>
      <c r="G509" s="80"/>
      <c r="H509" s="70"/>
      <c r="I509" s="70"/>
      <c r="J509" s="70"/>
      <c r="K509" s="70"/>
      <c r="L509" s="70"/>
      <c r="M509" s="70"/>
      <c r="N509" s="70"/>
      <c r="O509" s="70"/>
      <c r="P509" s="70"/>
      <c r="Q509" s="70"/>
      <c r="R509" s="70"/>
      <c r="S509" s="70"/>
      <c r="T509" s="70"/>
      <c r="U509" s="70"/>
      <c r="V509" s="70"/>
      <c r="W509" s="70"/>
      <c r="X509" s="70"/>
      <c r="Y509" s="70"/>
      <c r="Z509" s="70"/>
      <c r="AA509" s="70"/>
    </row>
    <row r="510" spans="1:27" ht="12.75" customHeight="1">
      <c r="A510" s="70"/>
      <c r="B510" s="70"/>
      <c r="C510" s="72"/>
      <c r="D510" s="72"/>
      <c r="E510" s="72"/>
      <c r="F510" s="72"/>
      <c r="G510" s="80"/>
      <c r="H510" s="70"/>
      <c r="I510" s="70"/>
      <c r="J510" s="70"/>
      <c r="K510" s="70"/>
      <c r="L510" s="70"/>
      <c r="M510" s="70"/>
      <c r="N510" s="70"/>
      <c r="O510" s="70"/>
      <c r="P510" s="70"/>
      <c r="Q510" s="70"/>
      <c r="R510" s="70"/>
      <c r="S510" s="70"/>
      <c r="T510" s="70"/>
      <c r="U510" s="70"/>
      <c r="V510" s="70"/>
      <c r="W510" s="70"/>
      <c r="X510" s="70"/>
      <c r="Y510" s="70"/>
      <c r="Z510" s="70"/>
      <c r="AA510" s="70"/>
    </row>
    <row r="511" spans="1:27" ht="12.75" customHeight="1">
      <c r="A511" s="70"/>
      <c r="B511" s="70"/>
      <c r="C511" s="72"/>
      <c r="D511" s="72"/>
      <c r="E511" s="72"/>
      <c r="F511" s="72"/>
      <c r="G511" s="80"/>
      <c r="H511" s="70"/>
      <c r="I511" s="70"/>
      <c r="J511" s="70"/>
      <c r="K511" s="70"/>
      <c r="L511" s="70"/>
      <c r="M511" s="70"/>
      <c r="N511" s="70"/>
      <c r="O511" s="70"/>
      <c r="P511" s="70"/>
      <c r="Q511" s="70"/>
      <c r="R511" s="70"/>
      <c r="S511" s="70"/>
      <c r="T511" s="70"/>
      <c r="U511" s="70"/>
      <c r="V511" s="70"/>
      <c r="W511" s="70"/>
      <c r="X511" s="70"/>
      <c r="Y511" s="70"/>
      <c r="Z511" s="70"/>
      <c r="AA511" s="70"/>
    </row>
    <row r="512" spans="1:27" ht="12.75" customHeight="1">
      <c r="A512" s="70"/>
      <c r="B512" s="70"/>
      <c r="C512" s="72"/>
      <c r="D512" s="72"/>
      <c r="E512" s="72"/>
      <c r="F512" s="72"/>
      <c r="G512" s="80"/>
      <c r="H512" s="70"/>
      <c r="I512" s="70"/>
      <c r="J512" s="70"/>
      <c r="K512" s="70"/>
      <c r="L512" s="70"/>
      <c r="M512" s="70"/>
      <c r="N512" s="70"/>
      <c r="O512" s="70"/>
      <c r="P512" s="70"/>
      <c r="Q512" s="70"/>
      <c r="R512" s="70"/>
      <c r="S512" s="70"/>
      <c r="T512" s="70"/>
      <c r="U512" s="70"/>
      <c r="V512" s="70"/>
      <c r="W512" s="70"/>
      <c r="X512" s="70"/>
      <c r="Y512" s="70"/>
      <c r="Z512" s="70"/>
      <c r="AA512" s="70"/>
    </row>
    <row r="513" spans="1:27" ht="12.75" customHeight="1">
      <c r="A513" s="70"/>
      <c r="B513" s="70"/>
      <c r="C513" s="72"/>
      <c r="D513" s="72"/>
      <c r="E513" s="72"/>
      <c r="F513" s="72"/>
      <c r="G513" s="80"/>
      <c r="H513" s="70"/>
      <c r="I513" s="70"/>
      <c r="J513" s="70"/>
      <c r="K513" s="70"/>
      <c r="L513" s="70"/>
      <c r="M513" s="70"/>
      <c r="N513" s="70"/>
      <c r="O513" s="70"/>
      <c r="P513" s="70"/>
      <c r="Q513" s="70"/>
      <c r="R513" s="70"/>
      <c r="S513" s="70"/>
      <c r="T513" s="70"/>
      <c r="U513" s="70"/>
      <c r="V513" s="70"/>
      <c r="W513" s="70"/>
      <c r="X513" s="70"/>
      <c r="Y513" s="70"/>
      <c r="Z513" s="70"/>
      <c r="AA513" s="70"/>
    </row>
    <row r="514" spans="1:27" ht="12.75" customHeight="1">
      <c r="A514" s="70"/>
      <c r="B514" s="70"/>
      <c r="C514" s="72"/>
      <c r="D514" s="72"/>
      <c r="E514" s="72"/>
      <c r="F514" s="72"/>
      <c r="G514" s="80"/>
      <c r="H514" s="70"/>
      <c r="I514" s="70"/>
      <c r="J514" s="70"/>
      <c r="K514" s="70"/>
      <c r="L514" s="70"/>
      <c r="M514" s="70"/>
      <c r="N514" s="70"/>
      <c r="O514" s="70"/>
      <c r="P514" s="70"/>
      <c r="Q514" s="70"/>
      <c r="R514" s="70"/>
      <c r="S514" s="70"/>
      <c r="T514" s="70"/>
      <c r="U514" s="70"/>
      <c r="V514" s="70"/>
      <c r="W514" s="70"/>
      <c r="X514" s="70"/>
      <c r="Y514" s="70"/>
      <c r="Z514" s="70"/>
      <c r="AA514" s="70"/>
    </row>
    <row r="515" spans="1:27" ht="12.75" customHeight="1">
      <c r="A515" s="70"/>
      <c r="B515" s="70"/>
      <c r="C515" s="72"/>
      <c r="D515" s="72"/>
      <c r="E515" s="72"/>
      <c r="F515" s="72"/>
      <c r="G515" s="80"/>
      <c r="H515" s="70"/>
      <c r="I515" s="70"/>
      <c r="J515" s="70"/>
      <c r="K515" s="70"/>
      <c r="L515" s="70"/>
      <c r="M515" s="70"/>
      <c r="N515" s="70"/>
      <c r="O515" s="70"/>
      <c r="P515" s="70"/>
      <c r="Q515" s="70"/>
      <c r="R515" s="70"/>
      <c r="S515" s="70"/>
      <c r="T515" s="70"/>
      <c r="U515" s="70"/>
      <c r="V515" s="70"/>
      <c r="W515" s="70"/>
      <c r="X515" s="70"/>
      <c r="Y515" s="70"/>
      <c r="Z515" s="70"/>
      <c r="AA515" s="70"/>
    </row>
    <row r="516" spans="1:27" ht="12.75" customHeight="1">
      <c r="A516" s="70"/>
      <c r="B516" s="70"/>
      <c r="C516" s="72"/>
      <c r="D516" s="72"/>
      <c r="E516" s="72"/>
      <c r="F516" s="72"/>
      <c r="G516" s="80"/>
      <c r="H516" s="70"/>
      <c r="I516" s="70"/>
      <c r="J516" s="70"/>
      <c r="K516" s="70"/>
      <c r="L516" s="70"/>
      <c r="M516" s="70"/>
      <c r="N516" s="70"/>
      <c r="O516" s="70"/>
      <c r="P516" s="70"/>
      <c r="Q516" s="70"/>
      <c r="R516" s="70"/>
      <c r="S516" s="70"/>
      <c r="T516" s="70"/>
      <c r="U516" s="70"/>
      <c r="V516" s="70"/>
      <c r="W516" s="70"/>
      <c r="X516" s="70"/>
      <c r="Y516" s="70"/>
      <c r="Z516" s="70"/>
      <c r="AA516" s="70"/>
    </row>
    <row r="517" spans="1:27" ht="12.75" customHeight="1">
      <c r="A517" s="70"/>
      <c r="B517" s="70"/>
      <c r="C517" s="72"/>
      <c r="D517" s="72"/>
      <c r="E517" s="72"/>
      <c r="F517" s="72"/>
      <c r="G517" s="80"/>
      <c r="H517" s="70"/>
      <c r="I517" s="70"/>
      <c r="J517" s="70"/>
      <c r="K517" s="70"/>
      <c r="L517" s="70"/>
      <c r="M517" s="70"/>
      <c r="N517" s="70"/>
      <c r="O517" s="70"/>
      <c r="P517" s="70"/>
      <c r="Q517" s="70"/>
      <c r="R517" s="70"/>
      <c r="S517" s="70"/>
      <c r="T517" s="70"/>
      <c r="U517" s="70"/>
      <c r="V517" s="70"/>
      <c r="W517" s="70"/>
      <c r="X517" s="70"/>
      <c r="Y517" s="70"/>
      <c r="Z517" s="70"/>
      <c r="AA517" s="70"/>
    </row>
    <row r="518" spans="1:27" ht="12.75" customHeight="1">
      <c r="A518" s="70"/>
      <c r="B518" s="70"/>
      <c r="C518" s="72"/>
      <c r="D518" s="72"/>
      <c r="E518" s="72"/>
      <c r="F518" s="72"/>
      <c r="G518" s="80"/>
      <c r="H518" s="70"/>
      <c r="I518" s="70"/>
      <c r="J518" s="70"/>
      <c r="K518" s="70"/>
      <c r="L518" s="70"/>
      <c r="M518" s="70"/>
      <c r="N518" s="70"/>
      <c r="O518" s="70"/>
      <c r="P518" s="70"/>
      <c r="Q518" s="70"/>
      <c r="R518" s="70"/>
      <c r="S518" s="70"/>
      <c r="T518" s="70"/>
      <c r="U518" s="70"/>
      <c r="V518" s="70"/>
      <c r="W518" s="70"/>
      <c r="X518" s="70"/>
      <c r="Y518" s="70"/>
      <c r="Z518" s="70"/>
      <c r="AA518" s="70"/>
    </row>
    <row r="519" spans="1:27" ht="12.75" customHeight="1">
      <c r="A519" s="70"/>
      <c r="B519" s="70"/>
      <c r="C519" s="72"/>
      <c r="D519" s="72"/>
      <c r="E519" s="72"/>
      <c r="F519" s="72"/>
      <c r="G519" s="80"/>
      <c r="H519" s="70"/>
      <c r="I519" s="70"/>
      <c r="J519" s="70"/>
      <c r="K519" s="70"/>
      <c r="L519" s="70"/>
      <c r="M519" s="70"/>
      <c r="N519" s="70"/>
      <c r="O519" s="70"/>
      <c r="P519" s="70"/>
      <c r="Q519" s="70"/>
      <c r="R519" s="70"/>
      <c r="S519" s="70"/>
      <c r="T519" s="70"/>
      <c r="U519" s="70"/>
      <c r="V519" s="70"/>
      <c r="W519" s="70"/>
      <c r="X519" s="70"/>
      <c r="Y519" s="70"/>
      <c r="Z519" s="70"/>
      <c r="AA519" s="70"/>
    </row>
    <row r="520" spans="1:27" ht="12.75" customHeight="1">
      <c r="A520" s="70"/>
      <c r="B520" s="70"/>
      <c r="C520" s="72"/>
      <c r="D520" s="72"/>
      <c r="E520" s="72"/>
      <c r="F520" s="72"/>
      <c r="G520" s="80"/>
      <c r="H520" s="70"/>
      <c r="I520" s="70"/>
      <c r="J520" s="70"/>
      <c r="K520" s="70"/>
      <c r="L520" s="70"/>
      <c r="M520" s="70"/>
      <c r="N520" s="70"/>
      <c r="O520" s="70"/>
      <c r="P520" s="70"/>
      <c r="Q520" s="70"/>
      <c r="R520" s="70"/>
      <c r="S520" s="70"/>
      <c r="T520" s="70"/>
      <c r="U520" s="70"/>
      <c r="V520" s="70"/>
      <c r="W520" s="70"/>
      <c r="X520" s="70"/>
      <c r="Y520" s="70"/>
      <c r="Z520" s="70"/>
      <c r="AA520" s="70"/>
    </row>
    <row r="521" spans="1:27" ht="12.75" customHeight="1">
      <c r="A521" s="70"/>
      <c r="B521" s="70"/>
      <c r="C521" s="72"/>
      <c r="D521" s="72"/>
      <c r="E521" s="72"/>
      <c r="F521" s="72"/>
      <c r="G521" s="80"/>
      <c r="H521" s="70"/>
      <c r="I521" s="70"/>
      <c r="J521" s="70"/>
      <c r="K521" s="70"/>
      <c r="L521" s="70"/>
      <c r="M521" s="70"/>
      <c r="N521" s="70"/>
      <c r="O521" s="70"/>
      <c r="P521" s="70"/>
      <c r="Q521" s="70"/>
      <c r="R521" s="70"/>
      <c r="S521" s="70"/>
      <c r="T521" s="70"/>
      <c r="U521" s="70"/>
      <c r="V521" s="70"/>
      <c r="W521" s="70"/>
      <c r="X521" s="70"/>
      <c r="Y521" s="70"/>
      <c r="Z521" s="70"/>
      <c r="AA521" s="70"/>
    </row>
    <row r="522" spans="1:27" ht="12.75" customHeight="1">
      <c r="A522" s="70"/>
      <c r="B522" s="70"/>
      <c r="C522" s="72"/>
      <c r="D522" s="72"/>
      <c r="E522" s="72"/>
      <c r="F522" s="72"/>
      <c r="G522" s="80"/>
      <c r="H522" s="70"/>
      <c r="I522" s="70"/>
      <c r="J522" s="70"/>
      <c r="K522" s="70"/>
      <c r="L522" s="70"/>
      <c r="M522" s="70"/>
      <c r="N522" s="70"/>
      <c r="O522" s="70"/>
      <c r="P522" s="70"/>
      <c r="Q522" s="70"/>
      <c r="R522" s="70"/>
      <c r="S522" s="70"/>
      <c r="T522" s="70"/>
      <c r="U522" s="70"/>
      <c r="V522" s="70"/>
      <c r="W522" s="70"/>
      <c r="X522" s="70"/>
      <c r="Y522" s="70"/>
      <c r="Z522" s="70"/>
      <c r="AA522" s="70"/>
    </row>
    <row r="523" spans="1:27" ht="12.75" customHeight="1">
      <c r="A523" s="70"/>
      <c r="B523" s="70"/>
      <c r="C523" s="72"/>
      <c r="D523" s="72"/>
      <c r="E523" s="72"/>
      <c r="F523" s="72"/>
      <c r="G523" s="80"/>
      <c r="H523" s="70"/>
      <c r="I523" s="70"/>
      <c r="J523" s="70"/>
      <c r="K523" s="70"/>
      <c r="L523" s="70"/>
      <c r="M523" s="70"/>
      <c r="N523" s="70"/>
      <c r="O523" s="70"/>
      <c r="P523" s="70"/>
      <c r="Q523" s="70"/>
      <c r="R523" s="70"/>
      <c r="S523" s="70"/>
      <c r="T523" s="70"/>
      <c r="U523" s="70"/>
      <c r="V523" s="70"/>
      <c r="W523" s="70"/>
      <c r="X523" s="70"/>
      <c r="Y523" s="70"/>
      <c r="Z523" s="70"/>
      <c r="AA523" s="70"/>
    </row>
    <row r="524" spans="1:27" ht="12.75" customHeight="1">
      <c r="A524" s="70"/>
      <c r="B524" s="70"/>
      <c r="C524" s="72"/>
      <c r="D524" s="72"/>
      <c r="E524" s="72"/>
      <c r="F524" s="72"/>
      <c r="G524" s="80"/>
      <c r="H524" s="70"/>
      <c r="I524" s="70"/>
      <c r="J524" s="70"/>
      <c r="K524" s="70"/>
      <c r="L524" s="70"/>
      <c r="M524" s="70"/>
      <c r="N524" s="70"/>
      <c r="O524" s="70"/>
      <c r="P524" s="70"/>
      <c r="Q524" s="70"/>
      <c r="R524" s="70"/>
      <c r="S524" s="70"/>
      <c r="T524" s="70"/>
      <c r="U524" s="70"/>
      <c r="V524" s="70"/>
      <c r="W524" s="70"/>
      <c r="X524" s="70"/>
      <c r="Y524" s="70"/>
      <c r="Z524" s="70"/>
      <c r="AA524" s="70"/>
    </row>
    <row r="525" spans="1:27" ht="12.75" customHeight="1">
      <c r="A525" s="70"/>
      <c r="B525" s="70"/>
      <c r="C525" s="72"/>
      <c r="D525" s="72"/>
      <c r="E525" s="72"/>
      <c r="F525" s="72"/>
      <c r="G525" s="80"/>
      <c r="H525" s="70"/>
      <c r="I525" s="70"/>
      <c r="J525" s="70"/>
      <c r="K525" s="70"/>
      <c r="L525" s="70"/>
      <c r="M525" s="70"/>
      <c r="N525" s="70"/>
      <c r="O525" s="70"/>
      <c r="P525" s="70"/>
      <c r="Q525" s="70"/>
      <c r="R525" s="70"/>
      <c r="S525" s="70"/>
      <c r="T525" s="70"/>
      <c r="U525" s="70"/>
      <c r="V525" s="70"/>
      <c r="W525" s="70"/>
      <c r="X525" s="70"/>
      <c r="Y525" s="70"/>
      <c r="Z525" s="70"/>
      <c r="AA525" s="70"/>
    </row>
    <row r="526" spans="1:27" ht="12.75" customHeight="1">
      <c r="A526" s="70"/>
      <c r="B526" s="70"/>
      <c r="C526" s="72"/>
      <c r="D526" s="72"/>
      <c r="E526" s="72"/>
      <c r="F526" s="72"/>
      <c r="G526" s="80"/>
      <c r="H526" s="70"/>
      <c r="I526" s="70"/>
      <c r="J526" s="70"/>
      <c r="K526" s="70"/>
      <c r="L526" s="70"/>
      <c r="M526" s="70"/>
      <c r="N526" s="70"/>
      <c r="O526" s="70"/>
      <c r="P526" s="70"/>
      <c r="Q526" s="70"/>
      <c r="R526" s="70"/>
      <c r="S526" s="70"/>
      <c r="T526" s="70"/>
      <c r="U526" s="70"/>
      <c r="V526" s="70"/>
      <c r="W526" s="70"/>
      <c r="X526" s="70"/>
      <c r="Y526" s="70"/>
      <c r="Z526" s="70"/>
      <c r="AA526" s="70"/>
    </row>
    <row r="527" spans="1:27" ht="12.75" customHeight="1">
      <c r="A527" s="70"/>
      <c r="B527" s="70"/>
      <c r="C527" s="72"/>
      <c r="D527" s="72"/>
      <c r="E527" s="72"/>
      <c r="F527" s="72"/>
      <c r="G527" s="80"/>
      <c r="H527" s="70"/>
      <c r="I527" s="70"/>
      <c r="J527" s="70"/>
      <c r="K527" s="70"/>
      <c r="L527" s="70"/>
      <c r="M527" s="70"/>
      <c r="N527" s="70"/>
      <c r="O527" s="70"/>
      <c r="P527" s="70"/>
      <c r="Q527" s="70"/>
      <c r="R527" s="70"/>
      <c r="S527" s="70"/>
      <c r="T527" s="70"/>
      <c r="U527" s="70"/>
      <c r="V527" s="70"/>
      <c r="W527" s="70"/>
      <c r="X527" s="70"/>
      <c r="Y527" s="70"/>
      <c r="Z527" s="70"/>
      <c r="AA527" s="70"/>
    </row>
    <row r="528" spans="1:27" ht="12.75" customHeight="1">
      <c r="A528" s="70"/>
      <c r="B528" s="70"/>
      <c r="C528" s="72"/>
      <c r="D528" s="72"/>
      <c r="E528" s="72"/>
      <c r="F528" s="72"/>
      <c r="G528" s="80"/>
      <c r="H528" s="70"/>
      <c r="I528" s="70"/>
      <c r="J528" s="70"/>
      <c r="K528" s="70"/>
      <c r="L528" s="70"/>
      <c r="M528" s="70"/>
      <c r="N528" s="70"/>
      <c r="O528" s="70"/>
      <c r="P528" s="70"/>
      <c r="Q528" s="70"/>
      <c r="R528" s="70"/>
      <c r="S528" s="70"/>
      <c r="T528" s="70"/>
      <c r="U528" s="70"/>
      <c r="V528" s="70"/>
      <c r="W528" s="70"/>
      <c r="X528" s="70"/>
      <c r="Y528" s="70"/>
      <c r="Z528" s="70"/>
      <c r="AA528" s="70"/>
    </row>
    <row r="529" spans="1:27" ht="12.75" customHeight="1">
      <c r="A529" s="70"/>
      <c r="B529" s="70"/>
      <c r="C529" s="72"/>
      <c r="D529" s="72"/>
      <c r="E529" s="72"/>
      <c r="F529" s="72"/>
      <c r="G529" s="80"/>
      <c r="H529" s="70"/>
      <c r="I529" s="70"/>
      <c r="J529" s="70"/>
      <c r="K529" s="70"/>
      <c r="L529" s="70"/>
      <c r="M529" s="70"/>
      <c r="N529" s="70"/>
      <c r="O529" s="70"/>
      <c r="P529" s="70"/>
      <c r="Q529" s="70"/>
      <c r="R529" s="70"/>
      <c r="S529" s="70"/>
      <c r="T529" s="70"/>
      <c r="U529" s="70"/>
      <c r="V529" s="70"/>
      <c r="W529" s="70"/>
      <c r="X529" s="70"/>
      <c r="Y529" s="70"/>
      <c r="Z529" s="70"/>
      <c r="AA529" s="70"/>
    </row>
    <row r="530" spans="1:27" ht="12.75" customHeight="1">
      <c r="A530" s="70"/>
      <c r="B530" s="70"/>
      <c r="C530" s="72"/>
      <c r="D530" s="72"/>
      <c r="E530" s="72"/>
      <c r="F530" s="72"/>
      <c r="G530" s="80"/>
      <c r="H530" s="70"/>
      <c r="I530" s="70"/>
      <c r="J530" s="70"/>
      <c r="K530" s="70"/>
      <c r="L530" s="70"/>
      <c r="M530" s="70"/>
      <c r="N530" s="70"/>
      <c r="O530" s="70"/>
      <c r="P530" s="70"/>
      <c r="Q530" s="70"/>
      <c r="R530" s="70"/>
      <c r="S530" s="70"/>
      <c r="T530" s="70"/>
      <c r="U530" s="70"/>
      <c r="V530" s="70"/>
      <c r="W530" s="70"/>
      <c r="X530" s="70"/>
      <c r="Y530" s="70"/>
      <c r="Z530" s="70"/>
      <c r="AA530" s="70"/>
    </row>
    <row r="531" spans="1:27" ht="12.75" customHeight="1">
      <c r="A531" s="70"/>
      <c r="B531" s="70"/>
      <c r="C531" s="72"/>
      <c r="D531" s="72"/>
      <c r="E531" s="72"/>
      <c r="F531" s="72"/>
      <c r="G531" s="80"/>
      <c r="H531" s="70"/>
      <c r="I531" s="70"/>
      <c r="J531" s="70"/>
      <c r="K531" s="70"/>
      <c r="L531" s="70"/>
      <c r="M531" s="70"/>
      <c r="N531" s="70"/>
      <c r="O531" s="70"/>
      <c r="P531" s="70"/>
      <c r="Q531" s="70"/>
      <c r="R531" s="70"/>
      <c r="S531" s="70"/>
      <c r="T531" s="70"/>
      <c r="U531" s="70"/>
      <c r="V531" s="70"/>
      <c r="W531" s="70"/>
      <c r="X531" s="70"/>
      <c r="Y531" s="70"/>
      <c r="Z531" s="70"/>
      <c r="AA531" s="70"/>
    </row>
    <row r="532" spans="1:27" ht="12.75" customHeight="1">
      <c r="A532" s="70"/>
      <c r="B532" s="70"/>
      <c r="C532" s="72"/>
      <c r="D532" s="72"/>
      <c r="E532" s="72"/>
      <c r="F532" s="72"/>
      <c r="G532" s="80"/>
      <c r="H532" s="70"/>
      <c r="I532" s="70"/>
      <c r="J532" s="70"/>
      <c r="K532" s="70"/>
      <c r="L532" s="70"/>
      <c r="M532" s="70"/>
      <c r="N532" s="70"/>
      <c r="O532" s="70"/>
      <c r="P532" s="70"/>
      <c r="Q532" s="70"/>
      <c r="R532" s="70"/>
      <c r="S532" s="70"/>
      <c r="T532" s="70"/>
      <c r="U532" s="70"/>
      <c r="V532" s="70"/>
      <c r="W532" s="70"/>
      <c r="X532" s="70"/>
      <c r="Y532" s="70"/>
      <c r="Z532" s="70"/>
      <c r="AA532" s="70"/>
    </row>
    <row r="533" spans="1:27" ht="12.75" customHeight="1">
      <c r="A533" s="70"/>
      <c r="B533" s="70"/>
      <c r="C533" s="72"/>
      <c r="D533" s="72"/>
      <c r="E533" s="72"/>
      <c r="F533" s="72"/>
      <c r="G533" s="80"/>
      <c r="H533" s="70"/>
      <c r="I533" s="70"/>
      <c r="J533" s="70"/>
      <c r="K533" s="70"/>
      <c r="L533" s="70"/>
      <c r="M533" s="70"/>
      <c r="N533" s="70"/>
      <c r="O533" s="70"/>
      <c r="P533" s="70"/>
      <c r="Q533" s="70"/>
      <c r="R533" s="70"/>
      <c r="S533" s="70"/>
      <c r="T533" s="70"/>
      <c r="U533" s="70"/>
      <c r="V533" s="70"/>
      <c r="W533" s="70"/>
      <c r="X533" s="70"/>
      <c r="Y533" s="70"/>
      <c r="Z533" s="70"/>
      <c r="AA533" s="70"/>
    </row>
    <row r="534" spans="1:27" ht="12.75" customHeight="1">
      <c r="A534" s="70"/>
      <c r="B534" s="70"/>
      <c r="C534" s="72"/>
      <c r="D534" s="72"/>
      <c r="E534" s="72"/>
      <c r="F534" s="72"/>
      <c r="G534" s="80"/>
      <c r="H534" s="70"/>
      <c r="I534" s="70"/>
      <c r="J534" s="70"/>
      <c r="K534" s="70"/>
      <c r="L534" s="70"/>
      <c r="M534" s="70"/>
      <c r="N534" s="70"/>
      <c r="O534" s="70"/>
      <c r="P534" s="70"/>
      <c r="Q534" s="70"/>
      <c r="R534" s="70"/>
      <c r="S534" s="70"/>
      <c r="T534" s="70"/>
      <c r="U534" s="70"/>
      <c r="V534" s="70"/>
      <c r="W534" s="70"/>
      <c r="X534" s="70"/>
      <c r="Y534" s="70"/>
      <c r="Z534" s="70"/>
      <c r="AA534" s="70"/>
    </row>
    <row r="535" spans="1:27" ht="12.75" customHeight="1">
      <c r="A535" s="70"/>
      <c r="B535" s="70"/>
      <c r="C535" s="72"/>
      <c r="D535" s="72"/>
      <c r="E535" s="72"/>
      <c r="F535" s="72"/>
      <c r="G535" s="80"/>
      <c r="H535" s="70"/>
      <c r="I535" s="70"/>
      <c r="J535" s="70"/>
      <c r="K535" s="70"/>
      <c r="L535" s="70"/>
      <c r="M535" s="70"/>
      <c r="N535" s="70"/>
      <c r="O535" s="70"/>
      <c r="P535" s="70"/>
      <c r="Q535" s="70"/>
      <c r="R535" s="70"/>
      <c r="S535" s="70"/>
      <c r="T535" s="70"/>
      <c r="U535" s="70"/>
      <c r="V535" s="70"/>
      <c r="W535" s="70"/>
      <c r="X535" s="70"/>
      <c r="Y535" s="70"/>
      <c r="Z535" s="70"/>
      <c r="AA535" s="70"/>
    </row>
    <row r="536" spans="1:27" ht="12.75" customHeight="1">
      <c r="A536" s="70"/>
      <c r="B536" s="70"/>
      <c r="C536" s="72"/>
      <c r="D536" s="72"/>
      <c r="E536" s="72"/>
      <c r="F536" s="72"/>
      <c r="G536" s="80"/>
      <c r="H536" s="70"/>
      <c r="I536" s="70"/>
      <c r="J536" s="70"/>
      <c r="K536" s="70"/>
      <c r="L536" s="70"/>
      <c r="M536" s="70"/>
      <c r="N536" s="70"/>
      <c r="O536" s="70"/>
      <c r="P536" s="70"/>
      <c r="Q536" s="70"/>
      <c r="R536" s="70"/>
      <c r="S536" s="70"/>
      <c r="T536" s="70"/>
      <c r="U536" s="70"/>
      <c r="V536" s="70"/>
      <c r="W536" s="70"/>
      <c r="X536" s="70"/>
      <c r="Y536" s="70"/>
      <c r="Z536" s="70"/>
      <c r="AA536" s="70"/>
    </row>
    <row r="537" spans="1:27" ht="12.75" customHeight="1">
      <c r="A537" s="70"/>
      <c r="B537" s="70"/>
      <c r="C537" s="72"/>
      <c r="D537" s="72"/>
      <c r="E537" s="72"/>
      <c r="F537" s="72"/>
      <c r="G537" s="80"/>
      <c r="H537" s="70"/>
      <c r="I537" s="70"/>
      <c r="J537" s="70"/>
      <c r="K537" s="70"/>
      <c r="L537" s="70"/>
      <c r="M537" s="70"/>
      <c r="N537" s="70"/>
      <c r="O537" s="70"/>
      <c r="P537" s="70"/>
      <c r="Q537" s="70"/>
      <c r="R537" s="70"/>
      <c r="S537" s="70"/>
      <c r="T537" s="70"/>
      <c r="U537" s="70"/>
      <c r="V537" s="70"/>
      <c r="W537" s="70"/>
      <c r="X537" s="70"/>
      <c r="Y537" s="70"/>
      <c r="Z537" s="70"/>
      <c r="AA537" s="70"/>
    </row>
    <row r="538" spans="1:27" ht="12.75" customHeight="1">
      <c r="A538" s="70"/>
      <c r="B538" s="70"/>
      <c r="C538" s="72"/>
      <c r="D538" s="72"/>
      <c r="E538" s="72"/>
      <c r="F538" s="72"/>
      <c r="G538" s="80"/>
      <c r="H538" s="70"/>
      <c r="I538" s="70"/>
      <c r="J538" s="70"/>
      <c r="K538" s="70"/>
      <c r="L538" s="70"/>
      <c r="M538" s="70"/>
      <c r="N538" s="70"/>
      <c r="O538" s="70"/>
      <c r="P538" s="70"/>
      <c r="Q538" s="70"/>
      <c r="R538" s="70"/>
      <c r="S538" s="70"/>
      <c r="T538" s="70"/>
      <c r="U538" s="70"/>
      <c r="V538" s="70"/>
      <c r="W538" s="70"/>
      <c r="X538" s="70"/>
      <c r="Y538" s="70"/>
      <c r="Z538" s="70"/>
      <c r="AA538" s="70"/>
    </row>
    <row r="539" spans="1:27" ht="12.75" customHeight="1">
      <c r="A539" s="70"/>
      <c r="B539" s="70"/>
      <c r="C539" s="72"/>
      <c r="D539" s="72"/>
      <c r="E539" s="72"/>
      <c r="F539" s="72"/>
      <c r="G539" s="80"/>
      <c r="H539" s="70"/>
      <c r="I539" s="70"/>
      <c r="J539" s="70"/>
      <c r="K539" s="70"/>
      <c r="L539" s="70"/>
      <c r="M539" s="70"/>
      <c r="N539" s="70"/>
      <c r="O539" s="70"/>
      <c r="P539" s="70"/>
      <c r="Q539" s="70"/>
      <c r="R539" s="70"/>
      <c r="S539" s="70"/>
      <c r="T539" s="70"/>
      <c r="U539" s="70"/>
      <c r="V539" s="70"/>
      <c r="W539" s="70"/>
      <c r="X539" s="70"/>
      <c r="Y539" s="70"/>
      <c r="Z539" s="70"/>
      <c r="AA539" s="70"/>
    </row>
    <row r="540" spans="1:27" ht="12.75" customHeight="1">
      <c r="A540" s="70"/>
      <c r="B540" s="70"/>
      <c r="C540" s="72"/>
      <c r="D540" s="72"/>
      <c r="E540" s="72"/>
      <c r="F540" s="72"/>
      <c r="G540" s="80"/>
      <c r="H540" s="70"/>
      <c r="I540" s="70"/>
      <c r="J540" s="70"/>
      <c r="K540" s="70"/>
      <c r="L540" s="70"/>
      <c r="M540" s="70"/>
      <c r="N540" s="70"/>
      <c r="O540" s="70"/>
      <c r="P540" s="70"/>
      <c r="Q540" s="70"/>
      <c r="R540" s="70"/>
      <c r="S540" s="70"/>
      <c r="T540" s="70"/>
      <c r="U540" s="70"/>
      <c r="V540" s="70"/>
      <c r="W540" s="70"/>
      <c r="X540" s="70"/>
      <c r="Y540" s="70"/>
      <c r="Z540" s="70"/>
      <c r="AA540" s="70"/>
    </row>
    <row r="541" spans="1:27" ht="12.75" customHeight="1">
      <c r="A541" s="70"/>
      <c r="B541" s="70"/>
      <c r="C541" s="72"/>
      <c r="D541" s="72"/>
      <c r="E541" s="72"/>
      <c r="F541" s="72"/>
      <c r="G541" s="80"/>
      <c r="H541" s="70"/>
      <c r="I541" s="70"/>
      <c r="J541" s="70"/>
      <c r="K541" s="70"/>
      <c r="L541" s="70"/>
      <c r="M541" s="70"/>
      <c r="N541" s="70"/>
      <c r="O541" s="70"/>
      <c r="P541" s="70"/>
      <c r="Q541" s="70"/>
      <c r="R541" s="70"/>
      <c r="S541" s="70"/>
      <c r="T541" s="70"/>
      <c r="U541" s="70"/>
      <c r="V541" s="70"/>
      <c r="W541" s="70"/>
      <c r="X541" s="70"/>
      <c r="Y541" s="70"/>
      <c r="Z541" s="70"/>
      <c r="AA541" s="70"/>
    </row>
    <row r="542" spans="1:27" ht="12.75" customHeight="1">
      <c r="A542" s="70"/>
      <c r="B542" s="70"/>
      <c r="C542" s="72"/>
      <c r="D542" s="72"/>
      <c r="E542" s="72"/>
      <c r="F542" s="72"/>
      <c r="G542" s="80"/>
      <c r="H542" s="70"/>
      <c r="I542" s="70"/>
      <c r="J542" s="70"/>
      <c r="K542" s="70"/>
      <c r="L542" s="70"/>
      <c r="M542" s="70"/>
      <c r="N542" s="70"/>
      <c r="O542" s="70"/>
      <c r="P542" s="70"/>
      <c r="Q542" s="70"/>
      <c r="R542" s="70"/>
      <c r="S542" s="70"/>
      <c r="T542" s="70"/>
      <c r="U542" s="70"/>
      <c r="V542" s="70"/>
      <c r="W542" s="70"/>
      <c r="X542" s="70"/>
      <c r="Y542" s="70"/>
      <c r="Z542" s="70"/>
      <c r="AA542" s="70"/>
    </row>
    <row r="543" spans="1:27" ht="12.75" customHeight="1">
      <c r="A543" s="70"/>
      <c r="B543" s="70"/>
      <c r="C543" s="72"/>
      <c r="D543" s="72"/>
      <c r="E543" s="72"/>
      <c r="F543" s="72"/>
      <c r="G543" s="80"/>
      <c r="H543" s="70"/>
      <c r="I543" s="70"/>
      <c r="J543" s="70"/>
      <c r="K543" s="70"/>
      <c r="L543" s="70"/>
      <c r="M543" s="70"/>
      <c r="N543" s="70"/>
      <c r="O543" s="70"/>
      <c r="P543" s="70"/>
      <c r="Q543" s="70"/>
      <c r="R543" s="70"/>
      <c r="S543" s="70"/>
      <c r="T543" s="70"/>
      <c r="U543" s="70"/>
      <c r="V543" s="70"/>
      <c r="W543" s="70"/>
      <c r="X543" s="70"/>
      <c r="Y543" s="70"/>
      <c r="Z543" s="70"/>
      <c r="AA543" s="70"/>
    </row>
    <row r="544" spans="1:27" ht="12.75" customHeight="1">
      <c r="A544" s="70"/>
      <c r="B544" s="70"/>
      <c r="C544" s="72"/>
      <c r="D544" s="72"/>
      <c r="E544" s="72"/>
      <c r="F544" s="72"/>
      <c r="G544" s="80"/>
      <c r="H544" s="70"/>
      <c r="I544" s="70"/>
      <c r="J544" s="70"/>
      <c r="K544" s="70"/>
      <c r="L544" s="70"/>
      <c r="M544" s="70"/>
      <c r="N544" s="70"/>
      <c r="O544" s="70"/>
      <c r="P544" s="70"/>
      <c r="Q544" s="70"/>
      <c r="R544" s="70"/>
      <c r="S544" s="70"/>
      <c r="T544" s="70"/>
      <c r="U544" s="70"/>
      <c r="V544" s="70"/>
      <c r="W544" s="70"/>
      <c r="X544" s="70"/>
      <c r="Y544" s="70"/>
      <c r="Z544" s="70"/>
      <c r="AA544" s="70"/>
    </row>
    <row r="545" spans="1:27" ht="12.75" customHeight="1">
      <c r="A545" s="70"/>
      <c r="B545" s="70"/>
      <c r="C545" s="72"/>
      <c r="D545" s="72"/>
      <c r="E545" s="72"/>
      <c r="F545" s="72"/>
      <c r="G545" s="80"/>
      <c r="H545" s="70"/>
      <c r="I545" s="70"/>
      <c r="J545" s="70"/>
      <c r="K545" s="70"/>
      <c r="L545" s="70"/>
      <c r="M545" s="70"/>
      <c r="N545" s="70"/>
      <c r="O545" s="70"/>
      <c r="P545" s="70"/>
      <c r="Q545" s="70"/>
      <c r="R545" s="70"/>
      <c r="S545" s="70"/>
      <c r="T545" s="70"/>
      <c r="U545" s="70"/>
      <c r="V545" s="70"/>
      <c r="W545" s="70"/>
      <c r="X545" s="70"/>
      <c r="Y545" s="70"/>
      <c r="Z545" s="70"/>
      <c r="AA545" s="70"/>
    </row>
    <row r="546" spans="1:27" ht="12.75" customHeight="1">
      <c r="A546" s="70"/>
      <c r="B546" s="70"/>
      <c r="C546" s="72"/>
      <c r="D546" s="72"/>
      <c r="E546" s="72"/>
      <c r="F546" s="72"/>
      <c r="G546" s="80"/>
      <c r="H546" s="70"/>
      <c r="I546" s="70"/>
      <c r="J546" s="70"/>
      <c r="K546" s="70"/>
      <c r="L546" s="70"/>
      <c r="M546" s="70"/>
      <c r="N546" s="70"/>
      <c r="O546" s="70"/>
      <c r="P546" s="70"/>
      <c r="Q546" s="70"/>
      <c r="R546" s="70"/>
      <c r="S546" s="70"/>
      <c r="T546" s="70"/>
      <c r="U546" s="70"/>
      <c r="V546" s="70"/>
      <c r="W546" s="70"/>
      <c r="X546" s="70"/>
      <c r="Y546" s="70"/>
      <c r="Z546" s="70"/>
      <c r="AA546" s="70"/>
    </row>
    <row r="547" spans="1:27" ht="12.75" customHeight="1">
      <c r="A547" s="70"/>
      <c r="B547" s="70"/>
      <c r="C547" s="72"/>
      <c r="D547" s="72"/>
      <c r="E547" s="72"/>
      <c r="F547" s="72"/>
      <c r="G547" s="80"/>
      <c r="H547" s="70"/>
      <c r="I547" s="70"/>
      <c r="J547" s="70"/>
      <c r="K547" s="70"/>
      <c r="L547" s="70"/>
      <c r="M547" s="70"/>
      <c r="N547" s="70"/>
      <c r="O547" s="70"/>
      <c r="P547" s="70"/>
      <c r="Q547" s="70"/>
      <c r="R547" s="70"/>
      <c r="S547" s="70"/>
      <c r="T547" s="70"/>
      <c r="U547" s="70"/>
      <c r="V547" s="70"/>
      <c r="W547" s="70"/>
      <c r="X547" s="70"/>
      <c r="Y547" s="70"/>
      <c r="Z547" s="70"/>
      <c r="AA547" s="70"/>
    </row>
    <row r="548" spans="1:27" ht="12.75" customHeight="1">
      <c r="A548" s="70"/>
      <c r="B548" s="70"/>
      <c r="C548" s="72"/>
      <c r="D548" s="72"/>
      <c r="E548" s="72"/>
      <c r="F548" s="72"/>
      <c r="G548" s="80"/>
      <c r="H548" s="70"/>
      <c r="I548" s="70"/>
      <c r="J548" s="70"/>
      <c r="K548" s="70"/>
      <c r="L548" s="70"/>
      <c r="M548" s="70"/>
      <c r="N548" s="70"/>
      <c r="O548" s="70"/>
      <c r="P548" s="70"/>
      <c r="Q548" s="70"/>
      <c r="R548" s="70"/>
      <c r="S548" s="70"/>
      <c r="T548" s="70"/>
      <c r="U548" s="70"/>
      <c r="V548" s="70"/>
      <c r="W548" s="70"/>
      <c r="X548" s="70"/>
      <c r="Y548" s="70"/>
      <c r="Z548" s="70"/>
      <c r="AA548" s="70"/>
    </row>
    <row r="549" spans="1:27" ht="12.75" customHeight="1">
      <c r="A549" s="70"/>
      <c r="B549" s="70"/>
      <c r="C549" s="72"/>
      <c r="D549" s="72"/>
      <c r="E549" s="72"/>
      <c r="F549" s="72"/>
      <c r="G549" s="80"/>
      <c r="H549" s="70"/>
      <c r="I549" s="70"/>
      <c r="J549" s="70"/>
      <c r="K549" s="70"/>
      <c r="L549" s="70"/>
      <c r="M549" s="70"/>
      <c r="N549" s="70"/>
      <c r="O549" s="70"/>
      <c r="P549" s="70"/>
      <c r="Q549" s="70"/>
      <c r="R549" s="70"/>
      <c r="S549" s="70"/>
      <c r="T549" s="70"/>
      <c r="U549" s="70"/>
      <c r="V549" s="70"/>
      <c r="W549" s="70"/>
      <c r="X549" s="70"/>
      <c r="Y549" s="70"/>
      <c r="Z549" s="70"/>
      <c r="AA549" s="70"/>
    </row>
    <row r="550" spans="1:27" ht="12.75" customHeight="1">
      <c r="A550" s="70"/>
      <c r="B550" s="70"/>
      <c r="C550" s="72"/>
      <c r="D550" s="72"/>
      <c r="E550" s="72"/>
      <c r="F550" s="72"/>
      <c r="G550" s="80"/>
      <c r="H550" s="70"/>
      <c r="I550" s="70"/>
      <c r="J550" s="70"/>
      <c r="K550" s="70"/>
      <c r="L550" s="70"/>
      <c r="M550" s="70"/>
      <c r="N550" s="70"/>
      <c r="O550" s="70"/>
      <c r="P550" s="70"/>
      <c r="Q550" s="70"/>
      <c r="R550" s="70"/>
      <c r="S550" s="70"/>
      <c r="T550" s="70"/>
      <c r="U550" s="70"/>
      <c r="V550" s="70"/>
      <c r="W550" s="70"/>
      <c r="X550" s="70"/>
      <c r="Y550" s="70"/>
      <c r="Z550" s="70"/>
      <c r="AA550" s="70"/>
    </row>
    <row r="551" spans="1:27" ht="12.75" customHeight="1">
      <c r="A551" s="70"/>
      <c r="B551" s="70"/>
      <c r="C551" s="72"/>
      <c r="D551" s="72"/>
      <c r="E551" s="72"/>
      <c r="F551" s="72"/>
      <c r="G551" s="80"/>
      <c r="H551" s="70"/>
      <c r="I551" s="70"/>
      <c r="J551" s="70"/>
      <c r="K551" s="70"/>
      <c r="L551" s="70"/>
      <c r="M551" s="70"/>
      <c r="N551" s="70"/>
      <c r="O551" s="70"/>
      <c r="P551" s="70"/>
      <c r="Q551" s="70"/>
      <c r="R551" s="70"/>
      <c r="S551" s="70"/>
      <c r="T551" s="70"/>
      <c r="U551" s="70"/>
      <c r="V551" s="70"/>
      <c r="W551" s="70"/>
      <c r="X551" s="70"/>
      <c r="Y551" s="70"/>
      <c r="Z551" s="70"/>
      <c r="AA551" s="70"/>
    </row>
    <row r="552" spans="1:27" ht="12.75" customHeight="1">
      <c r="A552" s="70"/>
      <c r="B552" s="70"/>
      <c r="C552" s="72"/>
      <c r="D552" s="72"/>
      <c r="E552" s="72"/>
      <c r="F552" s="72"/>
      <c r="G552" s="80"/>
      <c r="H552" s="70"/>
      <c r="I552" s="70"/>
      <c r="J552" s="70"/>
      <c r="K552" s="70"/>
      <c r="L552" s="70"/>
      <c r="M552" s="70"/>
      <c r="N552" s="70"/>
      <c r="O552" s="70"/>
      <c r="P552" s="70"/>
      <c r="Q552" s="70"/>
      <c r="R552" s="70"/>
      <c r="S552" s="70"/>
      <c r="T552" s="70"/>
      <c r="U552" s="70"/>
      <c r="V552" s="70"/>
      <c r="W552" s="70"/>
      <c r="X552" s="70"/>
      <c r="Y552" s="70"/>
      <c r="Z552" s="70"/>
      <c r="AA552" s="70"/>
    </row>
    <row r="553" spans="1:27" ht="12.75" customHeight="1">
      <c r="A553" s="70"/>
      <c r="B553" s="70"/>
      <c r="C553" s="72"/>
      <c r="D553" s="72"/>
      <c r="E553" s="72"/>
      <c r="F553" s="72"/>
      <c r="G553" s="80"/>
      <c r="H553" s="70"/>
      <c r="I553" s="70"/>
      <c r="J553" s="70"/>
      <c r="K553" s="70"/>
      <c r="L553" s="70"/>
      <c r="M553" s="70"/>
      <c r="N553" s="70"/>
      <c r="O553" s="70"/>
      <c r="P553" s="70"/>
      <c r="Q553" s="70"/>
      <c r="R553" s="70"/>
      <c r="S553" s="70"/>
      <c r="T553" s="70"/>
      <c r="U553" s="70"/>
      <c r="V553" s="70"/>
      <c r="W553" s="70"/>
      <c r="X553" s="70"/>
      <c r="Y553" s="70"/>
      <c r="Z553" s="70"/>
      <c r="AA553" s="70"/>
    </row>
    <row r="554" spans="1:27" ht="12.75" customHeight="1">
      <c r="A554" s="70"/>
      <c r="B554" s="70"/>
      <c r="C554" s="72"/>
      <c r="D554" s="72"/>
      <c r="E554" s="72"/>
      <c r="F554" s="72"/>
      <c r="G554" s="80"/>
      <c r="H554" s="70"/>
      <c r="I554" s="70"/>
      <c r="J554" s="70"/>
      <c r="K554" s="70"/>
      <c r="L554" s="70"/>
      <c r="M554" s="70"/>
      <c r="N554" s="70"/>
      <c r="O554" s="70"/>
      <c r="P554" s="70"/>
      <c r="Q554" s="70"/>
      <c r="R554" s="70"/>
      <c r="S554" s="70"/>
      <c r="T554" s="70"/>
      <c r="U554" s="70"/>
      <c r="V554" s="70"/>
      <c r="W554" s="70"/>
      <c r="X554" s="70"/>
      <c r="Y554" s="70"/>
      <c r="Z554" s="70"/>
      <c r="AA554" s="70"/>
    </row>
    <row r="555" spans="1:27" ht="12.75" customHeight="1">
      <c r="A555" s="70"/>
      <c r="B555" s="70"/>
      <c r="C555" s="72"/>
      <c r="D555" s="72"/>
      <c r="E555" s="72"/>
      <c r="F555" s="72"/>
      <c r="G555" s="80"/>
      <c r="H555" s="70"/>
      <c r="I555" s="70"/>
      <c r="J555" s="70"/>
      <c r="K555" s="70"/>
      <c r="L555" s="70"/>
      <c r="M555" s="70"/>
      <c r="N555" s="70"/>
      <c r="O555" s="70"/>
      <c r="P555" s="70"/>
      <c r="Q555" s="70"/>
      <c r="R555" s="70"/>
      <c r="S555" s="70"/>
      <c r="T555" s="70"/>
      <c r="U555" s="70"/>
      <c r="V555" s="70"/>
      <c r="W555" s="70"/>
      <c r="X555" s="70"/>
      <c r="Y555" s="70"/>
      <c r="Z555" s="70"/>
      <c r="AA555" s="70"/>
    </row>
    <row r="556" spans="1:27" ht="12.75" customHeight="1">
      <c r="A556" s="70"/>
      <c r="B556" s="70"/>
      <c r="C556" s="72"/>
      <c r="D556" s="72"/>
      <c r="E556" s="72"/>
      <c r="F556" s="72"/>
      <c r="G556" s="80"/>
      <c r="H556" s="70"/>
      <c r="I556" s="70"/>
      <c r="J556" s="70"/>
      <c r="K556" s="70"/>
      <c r="L556" s="70"/>
      <c r="M556" s="70"/>
      <c r="N556" s="70"/>
      <c r="O556" s="70"/>
      <c r="P556" s="70"/>
      <c r="Q556" s="70"/>
      <c r="R556" s="70"/>
      <c r="S556" s="70"/>
      <c r="T556" s="70"/>
      <c r="U556" s="70"/>
      <c r="V556" s="70"/>
      <c r="W556" s="70"/>
      <c r="X556" s="70"/>
      <c r="Y556" s="70"/>
      <c r="Z556" s="70"/>
      <c r="AA556" s="70"/>
    </row>
    <row r="557" spans="1:27" ht="12.75" customHeight="1">
      <c r="A557" s="70"/>
      <c r="B557" s="70"/>
      <c r="C557" s="72"/>
      <c r="D557" s="72"/>
      <c r="E557" s="72"/>
      <c r="F557" s="72"/>
      <c r="G557" s="80"/>
      <c r="H557" s="70"/>
      <c r="I557" s="70"/>
      <c r="J557" s="70"/>
      <c r="K557" s="70"/>
      <c r="L557" s="70"/>
      <c r="M557" s="70"/>
      <c r="N557" s="70"/>
      <c r="O557" s="70"/>
      <c r="P557" s="70"/>
      <c r="Q557" s="70"/>
      <c r="R557" s="70"/>
      <c r="S557" s="70"/>
      <c r="T557" s="70"/>
      <c r="U557" s="70"/>
      <c r="V557" s="70"/>
      <c r="W557" s="70"/>
      <c r="X557" s="70"/>
      <c r="Y557" s="70"/>
      <c r="Z557" s="70"/>
      <c r="AA557" s="70"/>
    </row>
    <row r="558" spans="1:27" ht="12.75" customHeight="1">
      <c r="A558" s="70"/>
      <c r="B558" s="70"/>
      <c r="C558" s="72"/>
      <c r="D558" s="72"/>
      <c r="E558" s="72"/>
      <c r="F558" s="72"/>
      <c r="G558" s="80"/>
      <c r="H558" s="70"/>
      <c r="I558" s="70"/>
      <c r="J558" s="70"/>
      <c r="K558" s="70"/>
      <c r="L558" s="70"/>
      <c r="M558" s="70"/>
      <c r="N558" s="70"/>
      <c r="O558" s="70"/>
      <c r="P558" s="70"/>
      <c r="Q558" s="70"/>
      <c r="R558" s="70"/>
      <c r="S558" s="70"/>
      <c r="T558" s="70"/>
      <c r="U558" s="70"/>
      <c r="V558" s="70"/>
      <c r="W558" s="70"/>
      <c r="X558" s="70"/>
      <c r="Y558" s="70"/>
      <c r="Z558" s="70"/>
      <c r="AA558" s="70"/>
    </row>
    <row r="559" spans="1:27" ht="12.75" customHeight="1">
      <c r="A559" s="70"/>
      <c r="B559" s="70"/>
      <c r="C559" s="72"/>
      <c r="D559" s="72"/>
      <c r="E559" s="72"/>
      <c r="F559" s="72"/>
      <c r="G559" s="80"/>
      <c r="H559" s="70"/>
      <c r="I559" s="70"/>
      <c r="J559" s="70"/>
      <c r="K559" s="70"/>
      <c r="L559" s="70"/>
      <c r="M559" s="70"/>
      <c r="N559" s="70"/>
      <c r="O559" s="70"/>
      <c r="P559" s="70"/>
      <c r="Q559" s="70"/>
      <c r="R559" s="70"/>
      <c r="S559" s="70"/>
      <c r="T559" s="70"/>
      <c r="U559" s="70"/>
      <c r="V559" s="70"/>
      <c r="W559" s="70"/>
      <c r="X559" s="70"/>
      <c r="Y559" s="70"/>
      <c r="Z559" s="70"/>
      <c r="AA559" s="70"/>
    </row>
    <row r="560" spans="1:27" ht="12.75" customHeight="1">
      <c r="A560" s="70"/>
      <c r="B560" s="70"/>
      <c r="C560" s="72"/>
      <c r="D560" s="72"/>
      <c r="E560" s="72"/>
      <c r="F560" s="72"/>
      <c r="G560" s="80"/>
      <c r="H560" s="70"/>
      <c r="I560" s="70"/>
      <c r="J560" s="70"/>
      <c r="K560" s="70"/>
      <c r="L560" s="70"/>
      <c r="M560" s="70"/>
      <c r="N560" s="70"/>
      <c r="O560" s="70"/>
      <c r="P560" s="70"/>
      <c r="Q560" s="70"/>
      <c r="R560" s="70"/>
      <c r="S560" s="70"/>
      <c r="T560" s="70"/>
      <c r="U560" s="70"/>
      <c r="V560" s="70"/>
      <c r="W560" s="70"/>
      <c r="X560" s="70"/>
      <c r="Y560" s="70"/>
      <c r="Z560" s="70"/>
      <c r="AA560" s="70"/>
    </row>
    <row r="561" spans="1:27" ht="12.75" customHeight="1">
      <c r="A561" s="70"/>
      <c r="B561" s="70"/>
      <c r="C561" s="72"/>
      <c r="D561" s="72"/>
      <c r="E561" s="72"/>
      <c r="F561" s="72"/>
      <c r="G561" s="80"/>
      <c r="H561" s="70"/>
      <c r="I561" s="70"/>
      <c r="J561" s="70"/>
      <c r="K561" s="70"/>
      <c r="L561" s="70"/>
      <c r="M561" s="70"/>
      <c r="N561" s="70"/>
      <c r="O561" s="70"/>
      <c r="P561" s="70"/>
      <c r="Q561" s="70"/>
      <c r="R561" s="70"/>
      <c r="S561" s="70"/>
      <c r="T561" s="70"/>
      <c r="U561" s="70"/>
      <c r="V561" s="70"/>
      <c r="W561" s="70"/>
      <c r="X561" s="70"/>
      <c r="Y561" s="70"/>
      <c r="Z561" s="70"/>
      <c r="AA561" s="70"/>
    </row>
    <row r="562" spans="1:27" ht="12.75" customHeight="1">
      <c r="A562" s="70"/>
      <c r="B562" s="70"/>
      <c r="C562" s="72"/>
      <c r="D562" s="72"/>
      <c r="E562" s="72"/>
      <c r="F562" s="72"/>
      <c r="G562" s="80"/>
      <c r="H562" s="70"/>
      <c r="I562" s="70"/>
      <c r="J562" s="70"/>
      <c r="K562" s="70"/>
      <c r="L562" s="70"/>
      <c r="M562" s="70"/>
      <c r="N562" s="70"/>
      <c r="O562" s="70"/>
      <c r="P562" s="70"/>
      <c r="Q562" s="70"/>
      <c r="R562" s="70"/>
      <c r="S562" s="70"/>
      <c r="T562" s="70"/>
      <c r="U562" s="70"/>
      <c r="V562" s="70"/>
      <c r="W562" s="70"/>
      <c r="X562" s="70"/>
      <c r="Y562" s="70"/>
      <c r="Z562" s="70"/>
      <c r="AA562" s="70"/>
    </row>
    <row r="563" spans="1:27" ht="12.75" customHeight="1">
      <c r="A563" s="70"/>
      <c r="B563" s="70"/>
      <c r="C563" s="72"/>
      <c r="D563" s="72"/>
      <c r="E563" s="72"/>
      <c r="F563" s="72"/>
      <c r="G563" s="80"/>
      <c r="H563" s="70"/>
      <c r="I563" s="70"/>
      <c r="J563" s="70"/>
      <c r="K563" s="70"/>
      <c r="L563" s="70"/>
      <c r="M563" s="70"/>
      <c r="N563" s="70"/>
      <c r="O563" s="70"/>
      <c r="P563" s="70"/>
      <c r="Q563" s="70"/>
      <c r="R563" s="70"/>
      <c r="S563" s="70"/>
      <c r="T563" s="70"/>
      <c r="U563" s="70"/>
      <c r="V563" s="70"/>
      <c r="W563" s="70"/>
      <c r="X563" s="70"/>
      <c r="Y563" s="70"/>
      <c r="Z563" s="70"/>
      <c r="AA563" s="70"/>
    </row>
    <row r="564" spans="1:27" ht="12.75" customHeight="1">
      <c r="A564" s="70"/>
      <c r="B564" s="70"/>
      <c r="C564" s="72"/>
      <c r="D564" s="72"/>
      <c r="E564" s="72"/>
      <c r="F564" s="72"/>
      <c r="G564" s="80"/>
      <c r="H564" s="70"/>
      <c r="I564" s="70"/>
      <c r="J564" s="70"/>
      <c r="K564" s="70"/>
      <c r="L564" s="70"/>
      <c r="M564" s="70"/>
      <c r="N564" s="70"/>
      <c r="O564" s="70"/>
      <c r="P564" s="70"/>
      <c r="Q564" s="70"/>
      <c r="R564" s="70"/>
      <c r="S564" s="70"/>
      <c r="T564" s="70"/>
      <c r="U564" s="70"/>
      <c r="V564" s="70"/>
      <c r="W564" s="70"/>
      <c r="X564" s="70"/>
      <c r="Y564" s="70"/>
      <c r="Z564" s="70"/>
      <c r="AA564" s="70"/>
    </row>
    <row r="565" spans="1:27" ht="12.75" customHeight="1">
      <c r="A565" s="70"/>
      <c r="B565" s="70"/>
      <c r="C565" s="72"/>
      <c r="D565" s="72"/>
      <c r="E565" s="72"/>
      <c r="F565" s="72"/>
      <c r="G565" s="80"/>
      <c r="H565" s="70"/>
      <c r="I565" s="70"/>
      <c r="J565" s="70"/>
      <c r="K565" s="70"/>
      <c r="L565" s="70"/>
      <c r="M565" s="70"/>
      <c r="N565" s="70"/>
      <c r="O565" s="70"/>
      <c r="P565" s="70"/>
      <c r="Q565" s="70"/>
      <c r="R565" s="70"/>
      <c r="S565" s="70"/>
      <c r="T565" s="70"/>
      <c r="U565" s="70"/>
      <c r="V565" s="70"/>
      <c r="W565" s="70"/>
      <c r="X565" s="70"/>
      <c r="Y565" s="70"/>
      <c r="Z565" s="70"/>
      <c r="AA565" s="70"/>
    </row>
    <row r="566" spans="1:27" ht="12.75" customHeight="1">
      <c r="A566" s="70"/>
      <c r="B566" s="70"/>
      <c r="C566" s="72"/>
      <c r="D566" s="72"/>
      <c r="E566" s="72"/>
      <c r="F566" s="72"/>
      <c r="G566" s="80"/>
      <c r="H566" s="70"/>
      <c r="I566" s="70"/>
      <c r="J566" s="70"/>
      <c r="K566" s="70"/>
      <c r="L566" s="70"/>
      <c r="M566" s="70"/>
      <c r="N566" s="70"/>
      <c r="O566" s="70"/>
      <c r="P566" s="70"/>
      <c r="Q566" s="70"/>
      <c r="R566" s="70"/>
      <c r="S566" s="70"/>
      <c r="T566" s="70"/>
      <c r="U566" s="70"/>
      <c r="V566" s="70"/>
      <c r="W566" s="70"/>
      <c r="X566" s="70"/>
      <c r="Y566" s="70"/>
      <c r="Z566" s="70"/>
      <c r="AA566" s="70"/>
    </row>
    <row r="567" spans="1:27" ht="12.75" customHeight="1">
      <c r="A567" s="70"/>
      <c r="B567" s="70"/>
      <c r="C567" s="72"/>
      <c r="D567" s="72"/>
      <c r="E567" s="72"/>
      <c r="F567" s="72"/>
      <c r="G567" s="80"/>
      <c r="H567" s="70"/>
      <c r="I567" s="70"/>
      <c r="J567" s="70"/>
      <c r="K567" s="70"/>
      <c r="L567" s="70"/>
      <c r="M567" s="70"/>
      <c r="N567" s="70"/>
      <c r="O567" s="70"/>
      <c r="P567" s="70"/>
      <c r="Q567" s="70"/>
      <c r="R567" s="70"/>
      <c r="S567" s="70"/>
      <c r="T567" s="70"/>
      <c r="U567" s="70"/>
      <c r="V567" s="70"/>
      <c r="W567" s="70"/>
      <c r="X567" s="70"/>
      <c r="Y567" s="70"/>
      <c r="Z567" s="70"/>
      <c r="AA567" s="70"/>
    </row>
    <row r="568" spans="1:27" ht="12.75" customHeight="1">
      <c r="A568" s="70"/>
      <c r="B568" s="70"/>
      <c r="C568" s="72"/>
      <c r="D568" s="72"/>
      <c r="E568" s="72"/>
      <c r="F568" s="72"/>
      <c r="G568" s="80"/>
      <c r="H568" s="70"/>
      <c r="I568" s="70"/>
      <c r="J568" s="70"/>
      <c r="K568" s="70"/>
      <c r="L568" s="70"/>
      <c r="M568" s="70"/>
      <c r="N568" s="70"/>
      <c r="O568" s="70"/>
      <c r="P568" s="70"/>
      <c r="Q568" s="70"/>
      <c r="R568" s="70"/>
      <c r="S568" s="70"/>
      <c r="T568" s="70"/>
      <c r="U568" s="70"/>
      <c r="V568" s="70"/>
      <c r="W568" s="70"/>
      <c r="X568" s="70"/>
      <c r="Y568" s="70"/>
      <c r="Z568" s="70"/>
      <c r="AA568" s="70"/>
    </row>
    <row r="569" spans="1:27" ht="12.75" customHeight="1">
      <c r="A569" s="70"/>
      <c r="B569" s="70"/>
      <c r="C569" s="72"/>
      <c r="D569" s="72"/>
      <c r="E569" s="72"/>
      <c r="F569" s="72"/>
      <c r="G569" s="80"/>
      <c r="H569" s="70"/>
      <c r="I569" s="70"/>
      <c r="J569" s="70"/>
      <c r="K569" s="70"/>
      <c r="L569" s="70"/>
      <c r="M569" s="70"/>
      <c r="N569" s="70"/>
      <c r="O569" s="70"/>
      <c r="P569" s="70"/>
      <c r="Q569" s="70"/>
      <c r="R569" s="70"/>
      <c r="S569" s="70"/>
      <c r="T569" s="70"/>
      <c r="U569" s="70"/>
      <c r="V569" s="70"/>
      <c r="W569" s="70"/>
      <c r="X569" s="70"/>
      <c r="Y569" s="70"/>
      <c r="Z569" s="70"/>
      <c r="AA569" s="70"/>
    </row>
    <row r="570" spans="1:27" ht="12.75" customHeight="1">
      <c r="A570" s="70"/>
      <c r="B570" s="70"/>
      <c r="C570" s="72"/>
      <c r="D570" s="72"/>
      <c r="E570" s="72"/>
      <c r="F570" s="72"/>
      <c r="G570" s="80"/>
      <c r="H570" s="70"/>
      <c r="I570" s="70"/>
      <c r="J570" s="70"/>
      <c r="K570" s="70"/>
      <c r="L570" s="70"/>
      <c r="M570" s="70"/>
      <c r="N570" s="70"/>
      <c r="O570" s="70"/>
      <c r="P570" s="70"/>
      <c r="Q570" s="70"/>
      <c r="R570" s="70"/>
      <c r="S570" s="70"/>
      <c r="T570" s="70"/>
      <c r="U570" s="70"/>
      <c r="V570" s="70"/>
      <c r="W570" s="70"/>
      <c r="X570" s="70"/>
      <c r="Y570" s="70"/>
      <c r="Z570" s="70"/>
      <c r="AA570" s="70"/>
    </row>
    <row r="571" spans="1:27" ht="12.75" customHeight="1">
      <c r="A571" s="70"/>
      <c r="B571" s="70"/>
      <c r="C571" s="72"/>
      <c r="D571" s="72"/>
      <c r="E571" s="72"/>
      <c r="F571" s="72"/>
      <c r="G571" s="80"/>
      <c r="H571" s="70"/>
      <c r="I571" s="70"/>
      <c r="J571" s="70"/>
      <c r="K571" s="70"/>
      <c r="L571" s="70"/>
      <c r="M571" s="70"/>
      <c r="N571" s="70"/>
      <c r="O571" s="70"/>
      <c r="P571" s="70"/>
      <c r="Q571" s="70"/>
      <c r="R571" s="70"/>
      <c r="S571" s="70"/>
      <c r="T571" s="70"/>
      <c r="U571" s="70"/>
      <c r="V571" s="70"/>
      <c r="W571" s="70"/>
      <c r="X571" s="70"/>
      <c r="Y571" s="70"/>
      <c r="Z571" s="70"/>
      <c r="AA571" s="70"/>
    </row>
    <row r="572" spans="1:27" ht="12.75" customHeight="1">
      <c r="A572" s="70"/>
      <c r="B572" s="70"/>
      <c r="C572" s="72"/>
      <c r="D572" s="72"/>
      <c r="E572" s="72"/>
      <c r="F572" s="72"/>
      <c r="G572" s="80"/>
      <c r="H572" s="70"/>
      <c r="I572" s="70"/>
      <c r="J572" s="70"/>
      <c r="K572" s="70"/>
      <c r="L572" s="70"/>
      <c r="M572" s="70"/>
      <c r="N572" s="70"/>
      <c r="O572" s="70"/>
      <c r="P572" s="70"/>
      <c r="Q572" s="70"/>
      <c r="R572" s="70"/>
      <c r="S572" s="70"/>
      <c r="T572" s="70"/>
      <c r="U572" s="70"/>
      <c r="V572" s="70"/>
      <c r="W572" s="70"/>
      <c r="X572" s="70"/>
      <c r="Y572" s="70"/>
      <c r="Z572" s="70"/>
      <c r="AA572" s="70"/>
    </row>
    <row r="573" spans="1:27" ht="12.75" customHeight="1">
      <c r="A573" s="70"/>
      <c r="B573" s="70"/>
      <c r="C573" s="72"/>
      <c r="D573" s="72"/>
      <c r="E573" s="72"/>
      <c r="F573" s="72"/>
      <c r="G573" s="80"/>
      <c r="H573" s="70"/>
      <c r="I573" s="70"/>
      <c r="J573" s="70"/>
      <c r="K573" s="70"/>
      <c r="L573" s="70"/>
      <c r="M573" s="70"/>
      <c r="N573" s="70"/>
      <c r="O573" s="70"/>
      <c r="P573" s="70"/>
      <c r="Q573" s="70"/>
      <c r="R573" s="70"/>
      <c r="S573" s="70"/>
      <c r="T573" s="70"/>
      <c r="U573" s="70"/>
      <c r="V573" s="70"/>
      <c r="W573" s="70"/>
      <c r="X573" s="70"/>
      <c r="Y573" s="70"/>
      <c r="Z573" s="70"/>
      <c r="AA573" s="70"/>
    </row>
    <row r="574" spans="1:27" ht="12.75" customHeight="1">
      <c r="A574" s="70"/>
      <c r="B574" s="70"/>
      <c r="C574" s="72"/>
      <c r="D574" s="72"/>
      <c r="E574" s="72"/>
      <c r="F574" s="72"/>
      <c r="G574" s="80"/>
      <c r="H574" s="70"/>
      <c r="I574" s="70"/>
      <c r="J574" s="70"/>
      <c r="K574" s="70"/>
      <c r="L574" s="70"/>
      <c r="M574" s="70"/>
      <c r="N574" s="70"/>
      <c r="O574" s="70"/>
      <c r="P574" s="70"/>
      <c r="Q574" s="70"/>
      <c r="R574" s="70"/>
      <c r="S574" s="70"/>
      <c r="T574" s="70"/>
      <c r="U574" s="70"/>
      <c r="V574" s="70"/>
      <c r="W574" s="70"/>
      <c r="X574" s="70"/>
      <c r="Y574" s="70"/>
      <c r="Z574" s="70"/>
      <c r="AA574" s="70"/>
    </row>
    <row r="575" spans="1:27" ht="12.75" customHeight="1">
      <c r="A575" s="70"/>
      <c r="B575" s="70"/>
      <c r="C575" s="72"/>
      <c r="D575" s="72"/>
      <c r="E575" s="72"/>
      <c r="F575" s="72"/>
      <c r="G575" s="80"/>
      <c r="H575" s="70"/>
      <c r="I575" s="70"/>
      <c r="J575" s="70"/>
      <c r="K575" s="70"/>
      <c r="L575" s="70"/>
      <c r="M575" s="70"/>
      <c r="N575" s="70"/>
      <c r="O575" s="70"/>
      <c r="P575" s="70"/>
      <c r="Q575" s="70"/>
      <c r="R575" s="70"/>
      <c r="S575" s="70"/>
      <c r="T575" s="70"/>
      <c r="U575" s="70"/>
      <c r="V575" s="70"/>
      <c r="W575" s="70"/>
      <c r="X575" s="70"/>
      <c r="Y575" s="70"/>
      <c r="Z575" s="70"/>
      <c r="AA575" s="70"/>
    </row>
    <row r="576" spans="1:27" ht="12.75" customHeight="1">
      <c r="A576" s="70"/>
      <c r="B576" s="70"/>
      <c r="C576" s="72"/>
      <c r="D576" s="72"/>
      <c r="E576" s="72"/>
      <c r="F576" s="72"/>
      <c r="G576" s="80"/>
      <c r="H576" s="70"/>
      <c r="I576" s="70"/>
      <c r="J576" s="70"/>
      <c r="K576" s="70"/>
      <c r="L576" s="70"/>
      <c r="M576" s="70"/>
      <c r="N576" s="70"/>
      <c r="O576" s="70"/>
      <c r="P576" s="70"/>
      <c r="Q576" s="70"/>
      <c r="R576" s="70"/>
      <c r="S576" s="70"/>
      <c r="T576" s="70"/>
      <c r="U576" s="70"/>
      <c r="V576" s="70"/>
      <c r="W576" s="70"/>
      <c r="X576" s="70"/>
      <c r="Y576" s="70"/>
      <c r="Z576" s="70"/>
      <c r="AA576" s="70"/>
    </row>
    <row r="577" spans="1:27" ht="12.75" customHeight="1">
      <c r="A577" s="70"/>
      <c r="B577" s="70"/>
      <c r="C577" s="72"/>
      <c r="D577" s="72"/>
      <c r="E577" s="72"/>
      <c r="F577" s="72"/>
      <c r="G577" s="80"/>
      <c r="H577" s="70"/>
      <c r="I577" s="70"/>
      <c r="J577" s="70"/>
      <c r="K577" s="70"/>
      <c r="L577" s="70"/>
      <c r="M577" s="70"/>
      <c r="N577" s="70"/>
      <c r="O577" s="70"/>
      <c r="P577" s="70"/>
      <c r="Q577" s="70"/>
      <c r="R577" s="70"/>
      <c r="S577" s="70"/>
      <c r="T577" s="70"/>
      <c r="U577" s="70"/>
      <c r="V577" s="70"/>
      <c r="W577" s="70"/>
      <c r="X577" s="70"/>
      <c r="Y577" s="70"/>
      <c r="Z577" s="70"/>
      <c r="AA577" s="70"/>
    </row>
    <row r="578" spans="1:27" ht="12.75" customHeight="1">
      <c r="A578" s="70"/>
      <c r="B578" s="70"/>
      <c r="C578" s="72"/>
      <c r="D578" s="72"/>
      <c r="E578" s="72"/>
      <c r="F578" s="72"/>
      <c r="G578" s="80"/>
      <c r="H578" s="70"/>
      <c r="I578" s="70"/>
      <c r="J578" s="70"/>
      <c r="K578" s="70"/>
      <c r="L578" s="70"/>
      <c r="M578" s="70"/>
      <c r="N578" s="70"/>
      <c r="O578" s="70"/>
      <c r="P578" s="70"/>
      <c r="Q578" s="70"/>
      <c r="R578" s="70"/>
      <c r="S578" s="70"/>
      <c r="T578" s="70"/>
      <c r="U578" s="70"/>
      <c r="V578" s="70"/>
      <c r="W578" s="70"/>
      <c r="X578" s="70"/>
      <c r="Y578" s="70"/>
      <c r="Z578" s="70"/>
      <c r="AA578" s="70"/>
    </row>
    <row r="579" spans="1:27" ht="12.75" customHeight="1">
      <c r="A579" s="70"/>
      <c r="B579" s="70"/>
      <c r="C579" s="72"/>
      <c r="D579" s="72"/>
      <c r="E579" s="72"/>
      <c r="F579" s="72"/>
      <c r="G579" s="80"/>
      <c r="H579" s="70"/>
      <c r="I579" s="70"/>
      <c r="J579" s="70"/>
      <c r="K579" s="70"/>
      <c r="L579" s="70"/>
      <c r="M579" s="70"/>
      <c r="N579" s="70"/>
      <c r="O579" s="70"/>
      <c r="P579" s="70"/>
      <c r="Q579" s="70"/>
      <c r="R579" s="70"/>
      <c r="S579" s="70"/>
      <c r="T579" s="70"/>
      <c r="U579" s="70"/>
      <c r="V579" s="70"/>
      <c r="W579" s="70"/>
      <c r="X579" s="70"/>
      <c r="Y579" s="70"/>
      <c r="Z579" s="70"/>
      <c r="AA579" s="70"/>
    </row>
    <row r="580" spans="1:27" ht="12.75" customHeight="1">
      <c r="A580" s="70"/>
      <c r="B580" s="70"/>
      <c r="C580" s="72"/>
      <c r="D580" s="72"/>
      <c r="E580" s="72"/>
      <c r="F580" s="72"/>
      <c r="G580" s="80"/>
      <c r="H580" s="70"/>
      <c r="I580" s="70"/>
      <c r="J580" s="70"/>
      <c r="K580" s="70"/>
      <c r="L580" s="70"/>
      <c r="M580" s="70"/>
      <c r="N580" s="70"/>
      <c r="O580" s="70"/>
      <c r="P580" s="70"/>
      <c r="Q580" s="70"/>
      <c r="R580" s="70"/>
      <c r="S580" s="70"/>
      <c r="T580" s="70"/>
      <c r="U580" s="70"/>
      <c r="V580" s="70"/>
      <c r="W580" s="70"/>
      <c r="X580" s="70"/>
      <c r="Y580" s="70"/>
      <c r="Z580" s="70"/>
      <c r="AA580" s="70"/>
    </row>
    <row r="581" spans="1:27" ht="12.75" customHeight="1">
      <c r="A581" s="70"/>
      <c r="B581" s="70"/>
      <c r="C581" s="72"/>
      <c r="D581" s="72"/>
      <c r="E581" s="72"/>
      <c r="F581" s="72"/>
      <c r="G581" s="80"/>
      <c r="H581" s="70"/>
      <c r="I581" s="70"/>
      <c r="J581" s="70"/>
      <c r="K581" s="70"/>
      <c r="L581" s="70"/>
      <c r="M581" s="70"/>
      <c r="N581" s="70"/>
      <c r="O581" s="70"/>
      <c r="P581" s="70"/>
      <c r="Q581" s="70"/>
      <c r="R581" s="70"/>
      <c r="S581" s="70"/>
      <c r="T581" s="70"/>
      <c r="U581" s="70"/>
      <c r="V581" s="70"/>
      <c r="W581" s="70"/>
      <c r="X581" s="70"/>
      <c r="Y581" s="70"/>
      <c r="Z581" s="70"/>
      <c r="AA581" s="70"/>
    </row>
    <row r="582" spans="1:27" ht="12.75" customHeight="1">
      <c r="A582" s="70"/>
      <c r="B582" s="70"/>
      <c r="C582" s="72"/>
      <c r="D582" s="72"/>
      <c r="E582" s="72"/>
      <c r="F582" s="72"/>
      <c r="G582" s="80"/>
      <c r="H582" s="70"/>
      <c r="I582" s="70"/>
      <c r="J582" s="70"/>
      <c r="K582" s="70"/>
      <c r="L582" s="70"/>
      <c r="M582" s="70"/>
      <c r="N582" s="70"/>
      <c r="O582" s="70"/>
      <c r="P582" s="70"/>
      <c r="Q582" s="70"/>
      <c r="R582" s="70"/>
      <c r="S582" s="70"/>
      <c r="T582" s="70"/>
      <c r="U582" s="70"/>
      <c r="V582" s="70"/>
      <c r="W582" s="70"/>
      <c r="X582" s="70"/>
      <c r="Y582" s="70"/>
      <c r="Z582" s="70"/>
      <c r="AA582" s="70"/>
    </row>
    <row r="583" spans="1:27" ht="12.75" customHeight="1">
      <c r="A583" s="70"/>
      <c r="B583" s="70"/>
      <c r="C583" s="72"/>
      <c r="D583" s="72"/>
      <c r="E583" s="72"/>
      <c r="F583" s="72"/>
      <c r="G583" s="80"/>
      <c r="H583" s="70"/>
      <c r="I583" s="70"/>
      <c r="J583" s="70"/>
      <c r="K583" s="70"/>
      <c r="L583" s="70"/>
      <c r="M583" s="70"/>
      <c r="N583" s="70"/>
      <c r="O583" s="70"/>
      <c r="P583" s="70"/>
      <c r="Q583" s="70"/>
      <c r="R583" s="70"/>
      <c r="S583" s="70"/>
      <c r="T583" s="70"/>
      <c r="U583" s="70"/>
      <c r="V583" s="70"/>
      <c r="W583" s="70"/>
      <c r="X583" s="70"/>
      <c r="Y583" s="70"/>
      <c r="Z583" s="70"/>
      <c r="AA583" s="70"/>
    </row>
    <row r="584" spans="1:27" ht="12.75" customHeight="1">
      <c r="A584" s="70"/>
      <c r="B584" s="70"/>
      <c r="C584" s="72"/>
      <c r="D584" s="72"/>
      <c r="E584" s="72"/>
      <c r="F584" s="72"/>
      <c r="G584" s="80"/>
      <c r="H584" s="70"/>
      <c r="I584" s="70"/>
      <c r="J584" s="70"/>
      <c r="K584" s="70"/>
      <c r="L584" s="70"/>
      <c r="M584" s="70"/>
      <c r="N584" s="70"/>
      <c r="O584" s="70"/>
      <c r="P584" s="70"/>
      <c r="Q584" s="70"/>
      <c r="R584" s="70"/>
      <c r="S584" s="70"/>
      <c r="T584" s="70"/>
      <c r="U584" s="70"/>
      <c r="V584" s="70"/>
      <c r="W584" s="70"/>
      <c r="X584" s="70"/>
      <c r="Y584" s="70"/>
      <c r="Z584" s="70"/>
      <c r="AA584" s="70"/>
    </row>
    <row r="585" spans="1:27" ht="12.75" customHeight="1">
      <c r="A585" s="70"/>
      <c r="B585" s="70"/>
      <c r="C585" s="72"/>
      <c r="D585" s="72"/>
      <c r="E585" s="72"/>
      <c r="F585" s="72"/>
      <c r="G585" s="80"/>
      <c r="H585" s="70"/>
      <c r="I585" s="70"/>
      <c r="J585" s="70"/>
      <c r="K585" s="70"/>
      <c r="L585" s="70"/>
      <c r="M585" s="70"/>
      <c r="N585" s="70"/>
      <c r="O585" s="70"/>
      <c r="P585" s="70"/>
      <c r="Q585" s="70"/>
      <c r="R585" s="70"/>
      <c r="S585" s="70"/>
      <c r="T585" s="70"/>
      <c r="U585" s="70"/>
      <c r="V585" s="70"/>
      <c r="W585" s="70"/>
      <c r="X585" s="70"/>
      <c r="Y585" s="70"/>
      <c r="Z585" s="70"/>
      <c r="AA585" s="70"/>
    </row>
    <row r="586" spans="1:27" ht="12.75" customHeight="1">
      <c r="A586" s="70"/>
      <c r="B586" s="70"/>
      <c r="C586" s="72"/>
      <c r="D586" s="72"/>
      <c r="E586" s="72"/>
      <c r="F586" s="72"/>
      <c r="G586" s="80"/>
      <c r="H586" s="70"/>
      <c r="I586" s="70"/>
      <c r="J586" s="70"/>
      <c r="K586" s="70"/>
      <c r="L586" s="70"/>
      <c r="M586" s="70"/>
      <c r="N586" s="70"/>
      <c r="O586" s="70"/>
      <c r="P586" s="70"/>
      <c r="Q586" s="70"/>
      <c r="R586" s="70"/>
      <c r="S586" s="70"/>
      <c r="T586" s="70"/>
      <c r="U586" s="70"/>
      <c r="V586" s="70"/>
      <c r="W586" s="70"/>
      <c r="X586" s="70"/>
      <c r="Y586" s="70"/>
      <c r="Z586" s="70"/>
      <c r="AA586" s="70"/>
    </row>
    <row r="587" spans="1:27" ht="12.75" customHeight="1">
      <c r="A587" s="70"/>
      <c r="B587" s="70"/>
      <c r="C587" s="72"/>
      <c r="D587" s="72"/>
      <c r="E587" s="72"/>
      <c r="F587" s="72"/>
      <c r="G587" s="80"/>
      <c r="H587" s="70"/>
      <c r="I587" s="70"/>
      <c r="J587" s="70"/>
      <c r="K587" s="70"/>
      <c r="L587" s="70"/>
      <c r="M587" s="70"/>
      <c r="N587" s="70"/>
      <c r="O587" s="70"/>
      <c r="P587" s="70"/>
      <c r="Q587" s="70"/>
      <c r="R587" s="70"/>
      <c r="S587" s="70"/>
      <c r="T587" s="70"/>
      <c r="U587" s="70"/>
      <c r="V587" s="70"/>
      <c r="W587" s="70"/>
      <c r="X587" s="70"/>
      <c r="Y587" s="70"/>
      <c r="Z587" s="70"/>
      <c r="AA587" s="70"/>
    </row>
    <row r="588" spans="1:27" ht="12.75" customHeight="1">
      <c r="A588" s="70"/>
      <c r="B588" s="70"/>
      <c r="C588" s="72"/>
      <c r="D588" s="72"/>
      <c r="E588" s="72"/>
      <c r="F588" s="72"/>
      <c r="G588" s="80"/>
      <c r="H588" s="70"/>
      <c r="I588" s="70"/>
      <c r="J588" s="70"/>
      <c r="K588" s="70"/>
      <c r="L588" s="70"/>
      <c r="M588" s="70"/>
      <c r="N588" s="70"/>
      <c r="O588" s="70"/>
      <c r="P588" s="70"/>
      <c r="Q588" s="70"/>
      <c r="R588" s="70"/>
      <c r="S588" s="70"/>
      <c r="T588" s="70"/>
      <c r="U588" s="70"/>
      <c r="V588" s="70"/>
      <c r="W588" s="70"/>
      <c r="X588" s="70"/>
      <c r="Y588" s="70"/>
      <c r="Z588" s="70"/>
      <c r="AA588" s="70"/>
    </row>
    <row r="589" spans="1:27" ht="12.75" customHeight="1">
      <c r="A589" s="70"/>
      <c r="B589" s="70"/>
      <c r="C589" s="72"/>
      <c r="D589" s="72"/>
      <c r="E589" s="72"/>
      <c r="F589" s="72"/>
      <c r="G589" s="80"/>
      <c r="H589" s="70"/>
      <c r="I589" s="70"/>
      <c r="J589" s="70"/>
      <c r="K589" s="70"/>
      <c r="L589" s="70"/>
      <c r="M589" s="70"/>
      <c r="N589" s="70"/>
      <c r="O589" s="70"/>
      <c r="P589" s="70"/>
      <c r="Q589" s="70"/>
      <c r="R589" s="70"/>
      <c r="S589" s="70"/>
      <c r="T589" s="70"/>
      <c r="U589" s="70"/>
      <c r="V589" s="70"/>
      <c r="W589" s="70"/>
      <c r="X589" s="70"/>
      <c r="Y589" s="70"/>
      <c r="Z589" s="70"/>
      <c r="AA589" s="70"/>
    </row>
    <row r="590" spans="1:27" ht="12.75" customHeight="1">
      <c r="A590" s="70"/>
      <c r="B590" s="70"/>
      <c r="C590" s="72"/>
      <c r="D590" s="72"/>
      <c r="E590" s="72"/>
      <c r="F590" s="72"/>
      <c r="G590" s="80"/>
      <c r="H590" s="70"/>
      <c r="I590" s="70"/>
      <c r="J590" s="70"/>
      <c r="K590" s="70"/>
      <c r="L590" s="70"/>
      <c r="M590" s="70"/>
      <c r="N590" s="70"/>
      <c r="O590" s="70"/>
      <c r="P590" s="70"/>
      <c r="Q590" s="70"/>
      <c r="R590" s="70"/>
      <c r="S590" s="70"/>
      <c r="T590" s="70"/>
      <c r="U590" s="70"/>
      <c r="V590" s="70"/>
      <c r="W590" s="70"/>
      <c r="X590" s="70"/>
      <c r="Y590" s="70"/>
      <c r="Z590" s="70"/>
      <c r="AA590" s="70"/>
    </row>
    <row r="591" spans="1:27" ht="12.75" customHeight="1">
      <c r="A591" s="70"/>
      <c r="B591" s="70"/>
      <c r="C591" s="72"/>
      <c r="D591" s="72"/>
      <c r="E591" s="72"/>
      <c r="F591" s="72"/>
      <c r="G591" s="80"/>
      <c r="H591" s="70"/>
      <c r="I591" s="70"/>
      <c r="J591" s="70"/>
      <c r="K591" s="70"/>
      <c r="L591" s="70"/>
      <c r="M591" s="70"/>
      <c r="N591" s="70"/>
      <c r="O591" s="70"/>
      <c r="P591" s="70"/>
      <c r="Q591" s="70"/>
      <c r="R591" s="70"/>
      <c r="S591" s="70"/>
      <c r="T591" s="70"/>
      <c r="U591" s="70"/>
      <c r="V591" s="70"/>
      <c r="W591" s="70"/>
      <c r="X591" s="70"/>
      <c r="Y591" s="70"/>
      <c r="Z591" s="70"/>
      <c r="AA591" s="70"/>
    </row>
    <row r="592" spans="1:27" ht="12.75" customHeight="1">
      <c r="A592" s="70"/>
      <c r="B592" s="70"/>
      <c r="C592" s="72"/>
      <c r="D592" s="72"/>
      <c r="E592" s="72"/>
      <c r="F592" s="72"/>
      <c r="G592" s="80"/>
      <c r="H592" s="70"/>
      <c r="I592" s="70"/>
      <c r="J592" s="70"/>
      <c r="K592" s="70"/>
      <c r="L592" s="70"/>
      <c r="M592" s="70"/>
      <c r="N592" s="70"/>
      <c r="O592" s="70"/>
      <c r="P592" s="70"/>
      <c r="Q592" s="70"/>
      <c r="R592" s="70"/>
      <c r="S592" s="70"/>
      <c r="T592" s="70"/>
      <c r="U592" s="70"/>
      <c r="V592" s="70"/>
      <c r="W592" s="70"/>
      <c r="X592" s="70"/>
      <c r="Y592" s="70"/>
      <c r="Z592" s="70"/>
      <c r="AA592" s="70"/>
    </row>
    <row r="593" spans="1:27" ht="12.75" customHeight="1">
      <c r="A593" s="70"/>
      <c r="B593" s="70"/>
      <c r="C593" s="72"/>
      <c r="D593" s="72"/>
      <c r="E593" s="72"/>
      <c r="F593" s="72"/>
      <c r="G593" s="80"/>
      <c r="H593" s="70"/>
      <c r="I593" s="70"/>
      <c r="J593" s="70"/>
      <c r="K593" s="70"/>
      <c r="L593" s="70"/>
      <c r="M593" s="70"/>
      <c r="N593" s="70"/>
      <c r="O593" s="70"/>
      <c r="P593" s="70"/>
      <c r="Q593" s="70"/>
      <c r="R593" s="70"/>
      <c r="S593" s="70"/>
      <c r="T593" s="70"/>
      <c r="U593" s="70"/>
      <c r="V593" s="70"/>
      <c r="W593" s="70"/>
      <c r="X593" s="70"/>
      <c r="Y593" s="70"/>
      <c r="Z593" s="70"/>
      <c r="AA593" s="70"/>
    </row>
    <row r="594" spans="1:27" ht="12.75" customHeight="1">
      <c r="A594" s="70"/>
      <c r="B594" s="70"/>
      <c r="C594" s="72"/>
      <c r="D594" s="72"/>
      <c r="E594" s="72"/>
      <c r="F594" s="72"/>
      <c r="G594" s="80"/>
      <c r="H594" s="70"/>
      <c r="I594" s="70"/>
      <c r="J594" s="70"/>
      <c r="K594" s="70"/>
      <c r="L594" s="70"/>
      <c r="M594" s="70"/>
      <c r="N594" s="70"/>
      <c r="O594" s="70"/>
      <c r="P594" s="70"/>
      <c r="Q594" s="70"/>
      <c r="R594" s="70"/>
      <c r="S594" s="70"/>
      <c r="T594" s="70"/>
      <c r="U594" s="70"/>
      <c r="V594" s="70"/>
      <c r="W594" s="70"/>
      <c r="X594" s="70"/>
      <c r="Y594" s="70"/>
      <c r="Z594" s="70"/>
      <c r="AA594" s="70"/>
    </row>
    <row r="595" spans="1:27" ht="12.75" customHeight="1">
      <c r="A595" s="70"/>
      <c r="B595" s="70"/>
      <c r="C595" s="72"/>
      <c r="D595" s="72"/>
      <c r="E595" s="72"/>
      <c r="F595" s="72"/>
      <c r="G595" s="80"/>
      <c r="H595" s="70"/>
      <c r="I595" s="70"/>
      <c r="J595" s="70"/>
      <c r="K595" s="70"/>
      <c r="L595" s="70"/>
      <c r="M595" s="70"/>
      <c r="N595" s="70"/>
      <c r="O595" s="70"/>
      <c r="P595" s="70"/>
      <c r="Q595" s="70"/>
      <c r="R595" s="70"/>
      <c r="S595" s="70"/>
      <c r="T595" s="70"/>
      <c r="U595" s="70"/>
      <c r="V595" s="70"/>
      <c r="W595" s="70"/>
      <c r="X595" s="70"/>
      <c r="Y595" s="70"/>
      <c r="Z595" s="70"/>
      <c r="AA595" s="70"/>
    </row>
    <row r="596" spans="1:27" ht="12.75" customHeight="1">
      <c r="A596" s="70"/>
      <c r="B596" s="70"/>
      <c r="C596" s="72"/>
      <c r="D596" s="72"/>
      <c r="E596" s="72"/>
      <c r="F596" s="72"/>
      <c r="G596" s="80"/>
      <c r="H596" s="70"/>
      <c r="I596" s="70"/>
      <c r="J596" s="70"/>
      <c r="K596" s="70"/>
      <c r="L596" s="70"/>
      <c r="M596" s="70"/>
      <c r="N596" s="70"/>
      <c r="O596" s="70"/>
      <c r="P596" s="70"/>
      <c r="Q596" s="70"/>
      <c r="R596" s="70"/>
      <c r="S596" s="70"/>
      <c r="T596" s="70"/>
      <c r="U596" s="70"/>
      <c r="V596" s="70"/>
      <c r="W596" s="70"/>
      <c r="X596" s="70"/>
      <c r="Y596" s="70"/>
      <c r="Z596" s="70"/>
      <c r="AA596" s="70"/>
    </row>
    <row r="597" spans="1:27" ht="12.75" customHeight="1">
      <c r="A597" s="70"/>
      <c r="B597" s="70"/>
      <c r="C597" s="72"/>
      <c r="D597" s="72"/>
      <c r="E597" s="72"/>
      <c r="F597" s="72"/>
      <c r="G597" s="80"/>
      <c r="H597" s="70"/>
      <c r="I597" s="70"/>
      <c r="J597" s="70"/>
      <c r="K597" s="70"/>
      <c r="L597" s="70"/>
      <c r="M597" s="70"/>
      <c r="N597" s="70"/>
      <c r="O597" s="70"/>
      <c r="P597" s="70"/>
      <c r="Q597" s="70"/>
      <c r="R597" s="70"/>
      <c r="S597" s="70"/>
      <c r="T597" s="70"/>
      <c r="U597" s="70"/>
      <c r="V597" s="70"/>
      <c r="W597" s="70"/>
      <c r="X597" s="70"/>
      <c r="Y597" s="70"/>
      <c r="Z597" s="70"/>
      <c r="AA597" s="70"/>
    </row>
    <row r="598" spans="1:27" ht="12.75" customHeight="1">
      <c r="A598" s="70"/>
      <c r="B598" s="70"/>
      <c r="C598" s="72"/>
      <c r="D598" s="72"/>
      <c r="E598" s="72"/>
      <c r="F598" s="72"/>
      <c r="G598" s="80"/>
      <c r="H598" s="70"/>
      <c r="I598" s="70"/>
      <c r="J598" s="70"/>
      <c r="K598" s="70"/>
      <c r="L598" s="70"/>
      <c r="M598" s="70"/>
      <c r="N598" s="70"/>
      <c r="O598" s="70"/>
      <c r="P598" s="70"/>
      <c r="Q598" s="70"/>
      <c r="R598" s="70"/>
      <c r="S598" s="70"/>
      <c r="T598" s="70"/>
      <c r="U598" s="70"/>
      <c r="V598" s="70"/>
      <c r="W598" s="70"/>
      <c r="X598" s="70"/>
      <c r="Y598" s="70"/>
      <c r="Z598" s="70"/>
      <c r="AA598" s="70"/>
    </row>
    <row r="599" spans="1:27" ht="12.75" customHeight="1">
      <c r="A599" s="70"/>
      <c r="B599" s="70"/>
      <c r="C599" s="72"/>
      <c r="D599" s="72"/>
      <c r="E599" s="72"/>
      <c r="F599" s="72"/>
      <c r="G599" s="80"/>
      <c r="H599" s="70"/>
      <c r="I599" s="70"/>
      <c r="J599" s="70"/>
      <c r="K599" s="70"/>
      <c r="L599" s="70"/>
      <c r="M599" s="70"/>
      <c r="N599" s="70"/>
      <c r="O599" s="70"/>
      <c r="P599" s="70"/>
      <c r="Q599" s="70"/>
      <c r="R599" s="70"/>
      <c r="S599" s="70"/>
      <c r="T599" s="70"/>
      <c r="U599" s="70"/>
      <c r="V599" s="70"/>
      <c r="W599" s="70"/>
      <c r="X599" s="70"/>
      <c r="Y599" s="70"/>
      <c r="Z599" s="70"/>
      <c r="AA599" s="70"/>
    </row>
    <row r="600" spans="1:27" ht="12.75" customHeight="1">
      <c r="A600" s="70"/>
      <c r="B600" s="70"/>
      <c r="C600" s="72"/>
      <c r="D600" s="72"/>
      <c r="E600" s="72"/>
      <c r="F600" s="72"/>
      <c r="G600" s="80"/>
      <c r="H600" s="70"/>
      <c r="I600" s="70"/>
      <c r="J600" s="70"/>
      <c r="K600" s="70"/>
      <c r="L600" s="70"/>
      <c r="M600" s="70"/>
      <c r="N600" s="70"/>
      <c r="O600" s="70"/>
      <c r="P600" s="70"/>
      <c r="Q600" s="70"/>
      <c r="R600" s="70"/>
      <c r="S600" s="70"/>
      <c r="T600" s="70"/>
      <c r="U600" s="70"/>
      <c r="V600" s="70"/>
      <c r="W600" s="70"/>
      <c r="X600" s="70"/>
      <c r="Y600" s="70"/>
      <c r="Z600" s="70"/>
      <c r="AA600" s="70"/>
    </row>
    <row r="601" spans="1:27" ht="12.75" customHeight="1">
      <c r="A601" s="70"/>
      <c r="B601" s="70"/>
      <c r="C601" s="72"/>
      <c r="D601" s="72"/>
      <c r="E601" s="72"/>
      <c r="F601" s="72"/>
      <c r="G601" s="80"/>
      <c r="H601" s="70"/>
      <c r="I601" s="70"/>
      <c r="J601" s="70"/>
      <c r="K601" s="70"/>
      <c r="L601" s="70"/>
      <c r="M601" s="70"/>
      <c r="N601" s="70"/>
      <c r="O601" s="70"/>
      <c r="P601" s="70"/>
      <c r="Q601" s="70"/>
      <c r="R601" s="70"/>
      <c r="S601" s="70"/>
      <c r="T601" s="70"/>
      <c r="U601" s="70"/>
      <c r="V601" s="70"/>
      <c r="W601" s="70"/>
      <c r="X601" s="70"/>
      <c r="Y601" s="70"/>
      <c r="Z601" s="70"/>
      <c r="AA601" s="70"/>
    </row>
    <row r="602" spans="1:27" ht="12.75" customHeight="1">
      <c r="A602" s="70"/>
      <c r="B602" s="70"/>
      <c r="C602" s="72"/>
      <c r="D602" s="72"/>
      <c r="E602" s="72"/>
      <c r="F602" s="72"/>
      <c r="G602" s="80"/>
      <c r="H602" s="70"/>
      <c r="I602" s="70"/>
      <c r="J602" s="70"/>
      <c r="K602" s="70"/>
      <c r="L602" s="70"/>
      <c r="M602" s="70"/>
      <c r="N602" s="70"/>
      <c r="O602" s="70"/>
      <c r="P602" s="70"/>
      <c r="Q602" s="70"/>
      <c r="R602" s="70"/>
      <c r="S602" s="70"/>
      <c r="T602" s="70"/>
      <c r="U602" s="70"/>
      <c r="V602" s="70"/>
      <c r="W602" s="70"/>
      <c r="X602" s="70"/>
      <c r="Y602" s="70"/>
      <c r="Z602" s="70"/>
      <c r="AA602" s="70"/>
    </row>
    <row r="603" spans="1:27" ht="12.75" customHeight="1">
      <c r="A603" s="70"/>
      <c r="B603" s="70"/>
      <c r="C603" s="72"/>
      <c r="D603" s="72"/>
      <c r="E603" s="72"/>
      <c r="F603" s="72"/>
      <c r="G603" s="80"/>
      <c r="H603" s="70"/>
      <c r="I603" s="70"/>
      <c r="J603" s="70"/>
      <c r="K603" s="70"/>
      <c r="L603" s="70"/>
      <c r="M603" s="70"/>
      <c r="N603" s="70"/>
      <c r="O603" s="70"/>
      <c r="P603" s="70"/>
      <c r="Q603" s="70"/>
      <c r="R603" s="70"/>
      <c r="S603" s="70"/>
      <c r="T603" s="70"/>
      <c r="U603" s="70"/>
      <c r="V603" s="70"/>
      <c r="W603" s="70"/>
      <c r="X603" s="70"/>
      <c r="Y603" s="70"/>
      <c r="Z603" s="70"/>
      <c r="AA603" s="70"/>
    </row>
    <row r="604" spans="1:27" ht="12.75" customHeight="1">
      <c r="A604" s="70"/>
      <c r="B604" s="70"/>
      <c r="C604" s="72"/>
      <c r="D604" s="72"/>
      <c r="E604" s="72"/>
      <c r="F604" s="72"/>
      <c r="G604" s="80"/>
      <c r="H604" s="70"/>
      <c r="I604" s="70"/>
      <c r="J604" s="70"/>
      <c r="K604" s="70"/>
      <c r="L604" s="70"/>
      <c r="M604" s="70"/>
      <c r="N604" s="70"/>
      <c r="O604" s="70"/>
      <c r="P604" s="70"/>
      <c r="Q604" s="70"/>
      <c r="R604" s="70"/>
      <c r="S604" s="70"/>
      <c r="T604" s="70"/>
      <c r="U604" s="70"/>
      <c r="V604" s="70"/>
      <c r="W604" s="70"/>
      <c r="X604" s="70"/>
      <c r="Y604" s="70"/>
      <c r="Z604" s="70"/>
      <c r="AA604" s="70"/>
    </row>
    <row r="605" spans="1:27" ht="12.75" customHeight="1">
      <c r="A605" s="70"/>
      <c r="B605" s="70"/>
      <c r="C605" s="72"/>
      <c r="D605" s="72"/>
      <c r="E605" s="72"/>
      <c r="F605" s="72"/>
      <c r="G605" s="80"/>
      <c r="H605" s="70"/>
      <c r="I605" s="70"/>
      <c r="J605" s="70"/>
      <c r="K605" s="70"/>
      <c r="L605" s="70"/>
      <c r="M605" s="70"/>
      <c r="N605" s="70"/>
      <c r="O605" s="70"/>
      <c r="P605" s="70"/>
      <c r="Q605" s="70"/>
      <c r="R605" s="70"/>
      <c r="S605" s="70"/>
      <c r="T605" s="70"/>
      <c r="U605" s="70"/>
      <c r="V605" s="70"/>
      <c r="W605" s="70"/>
      <c r="X605" s="70"/>
      <c r="Y605" s="70"/>
      <c r="Z605" s="70"/>
      <c r="AA605" s="70"/>
    </row>
    <row r="606" spans="1:27" ht="12.75" customHeight="1">
      <c r="A606" s="70"/>
      <c r="B606" s="70"/>
      <c r="C606" s="72"/>
      <c r="D606" s="72"/>
      <c r="E606" s="72"/>
      <c r="F606" s="72"/>
      <c r="G606" s="80"/>
      <c r="H606" s="70"/>
      <c r="I606" s="70"/>
      <c r="J606" s="70"/>
      <c r="K606" s="70"/>
      <c r="L606" s="70"/>
      <c r="M606" s="70"/>
      <c r="N606" s="70"/>
      <c r="O606" s="70"/>
      <c r="P606" s="70"/>
      <c r="Q606" s="70"/>
      <c r="R606" s="70"/>
      <c r="S606" s="70"/>
      <c r="T606" s="70"/>
      <c r="U606" s="70"/>
      <c r="V606" s="70"/>
      <c r="W606" s="70"/>
      <c r="X606" s="70"/>
      <c r="Y606" s="70"/>
      <c r="Z606" s="70"/>
      <c r="AA606" s="70"/>
    </row>
    <row r="607" spans="1:27" ht="12.75" customHeight="1">
      <c r="A607" s="70"/>
      <c r="B607" s="70"/>
      <c r="C607" s="72"/>
      <c r="D607" s="72"/>
      <c r="E607" s="72"/>
      <c r="F607" s="72"/>
      <c r="G607" s="80"/>
      <c r="H607" s="70"/>
      <c r="I607" s="70"/>
      <c r="J607" s="70"/>
      <c r="K607" s="70"/>
      <c r="L607" s="70"/>
      <c r="M607" s="70"/>
      <c r="N607" s="70"/>
      <c r="O607" s="70"/>
      <c r="P607" s="70"/>
      <c r="Q607" s="70"/>
      <c r="R607" s="70"/>
      <c r="S607" s="70"/>
      <c r="T607" s="70"/>
      <c r="U607" s="70"/>
      <c r="V607" s="70"/>
      <c r="W607" s="70"/>
      <c r="X607" s="70"/>
      <c r="Y607" s="70"/>
      <c r="Z607" s="70"/>
      <c r="AA607" s="70"/>
    </row>
    <row r="608" spans="1:27" ht="12.75" customHeight="1">
      <c r="A608" s="70"/>
      <c r="B608" s="70"/>
      <c r="C608" s="72"/>
      <c r="D608" s="72"/>
      <c r="E608" s="72"/>
      <c r="F608" s="72"/>
      <c r="G608" s="80"/>
      <c r="H608" s="70"/>
      <c r="I608" s="70"/>
      <c r="J608" s="70"/>
      <c r="K608" s="70"/>
      <c r="L608" s="70"/>
      <c r="M608" s="70"/>
      <c r="N608" s="70"/>
      <c r="O608" s="70"/>
      <c r="P608" s="70"/>
      <c r="Q608" s="70"/>
      <c r="R608" s="70"/>
      <c r="S608" s="70"/>
      <c r="T608" s="70"/>
      <c r="U608" s="70"/>
      <c r="V608" s="70"/>
      <c r="W608" s="70"/>
      <c r="X608" s="70"/>
      <c r="Y608" s="70"/>
      <c r="Z608" s="70"/>
      <c r="AA608" s="70"/>
    </row>
    <row r="609" spans="1:27" ht="12.75" customHeight="1">
      <c r="A609" s="70"/>
      <c r="B609" s="70"/>
      <c r="C609" s="72"/>
      <c r="D609" s="72"/>
      <c r="E609" s="72"/>
      <c r="F609" s="72"/>
      <c r="G609" s="80"/>
      <c r="H609" s="70"/>
      <c r="I609" s="70"/>
      <c r="J609" s="70"/>
      <c r="K609" s="70"/>
      <c r="L609" s="70"/>
      <c r="M609" s="70"/>
      <c r="N609" s="70"/>
      <c r="O609" s="70"/>
      <c r="P609" s="70"/>
      <c r="Q609" s="70"/>
      <c r="R609" s="70"/>
      <c r="S609" s="70"/>
      <c r="T609" s="70"/>
      <c r="U609" s="70"/>
      <c r="V609" s="70"/>
      <c r="W609" s="70"/>
      <c r="X609" s="70"/>
      <c r="Y609" s="70"/>
      <c r="Z609" s="70"/>
      <c r="AA609" s="70"/>
    </row>
    <row r="610" spans="1:27" ht="12.75" customHeight="1">
      <c r="A610" s="70"/>
      <c r="B610" s="70"/>
      <c r="C610" s="72"/>
      <c r="D610" s="72"/>
      <c r="E610" s="72"/>
      <c r="F610" s="72"/>
      <c r="G610" s="80"/>
      <c r="H610" s="70"/>
      <c r="I610" s="70"/>
      <c r="J610" s="70"/>
      <c r="K610" s="70"/>
      <c r="L610" s="70"/>
      <c r="M610" s="70"/>
      <c r="N610" s="70"/>
      <c r="O610" s="70"/>
      <c r="P610" s="70"/>
      <c r="Q610" s="70"/>
      <c r="R610" s="70"/>
      <c r="S610" s="70"/>
      <c r="T610" s="70"/>
      <c r="U610" s="70"/>
      <c r="V610" s="70"/>
      <c r="W610" s="70"/>
      <c r="X610" s="70"/>
      <c r="Y610" s="70"/>
      <c r="Z610" s="70"/>
      <c r="AA610" s="70"/>
    </row>
    <row r="611" spans="1:27" ht="12.75" customHeight="1">
      <c r="A611" s="70"/>
      <c r="B611" s="70"/>
      <c r="C611" s="72"/>
      <c r="D611" s="72"/>
      <c r="E611" s="72"/>
      <c r="F611" s="72"/>
      <c r="G611" s="80"/>
      <c r="H611" s="70"/>
      <c r="I611" s="70"/>
      <c r="J611" s="70"/>
      <c r="K611" s="70"/>
      <c r="L611" s="70"/>
      <c r="M611" s="70"/>
      <c r="N611" s="70"/>
      <c r="O611" s="70"/>
      <c r="P611" s="70"/>
      <c r="Q611" s="70"/>
      <c r="R611" s="70"/>
      <c r="S611" s="70"/>
      <c r="T611" s="70"/>
      <c r="U611" s="70"/>
      <c r="V611" s="70"/>
      <c r="W611" s="70"/>
      <c r="X611" s="70"/>
      <c r="Y611" s="70"/>
      <c r="Z611" s="70"/>
      <c r="AA611" s="70"/>
    </row>
    <row r="612" spans="1:27" ht="12.75" customHeight="1">
      <c r="A612" s="70"/>
      <c r="B612" s="70"/>
      <c r="C612" s="72"/>
      <c r="D612" s="72"/>
      <c r="E612" s="72"/>
      <c r="F612" s="72"/>
      <c r="G612" s="80"/>
      <c r="H612" s="70"/>
      <c r="I612" s="70"/>
      <c r="J612" s="70"/>
      <c r="K612" s="70"/>
      <c r="L612" s="70"/>
      <c r="M612" s="70"/>
      <c r="N612" s="70"/>
      <c r="O612" s="70"/>
      <c r="P612" s="70"/>
      <c r="Q612" s="70"/>
      <c r="R612" s="70"/>
      <c r="S612" s="70"/>
      <c r="T612" s="70"/>
      <c r="U612" s="70"/>
      <c r="V612" s="70"/>
      <c r="W612" s="70"/>
      <c r="X612" s="70"/>
      <c r="Y612" s="70"/>
      <c r="Z612" s="70"/>
      <c r="AA612" s="70"/>
    </row>
    <row r="613" spans="1:27" ht="12.75" customHeight="1">
      <c r="A613" s="70"/>
      <c r="B613" s="70"/>
      <c r="C613" s="72"/>
      <c r="D613" s="72"/>
      <c r="E613" s="72"/>
      <c r="F613" s="72"/>
      <c r="G613" s="80"/>
      <c r="H613" s="70"/>
      <c r="I613" s="70"/>
      <c r="J613" s="70"/>
      <c r="K613" s="70"/>
      <c r="L613" s="70"/>
      <c r="M613" s="70"/>
      <c r="N613" s="70"/>
      <c r="O613" s="70"/>
      <c r="P613" s="70"/>
      <c r="Q613" s="70"/>
      <c r="R613" s="70"/>
      <c r="S613" s="70"/>
      <c r="T613" s="70"/>
      <c r="U613" s="70"/>
      <c r="V613" s="70"/>
      <c r="W613" s="70"/>
      <c r="X613" s="70"/>
      <c r="Y613" s="70"/>
      <c r="Z613" s="70"/>
      <c r="AA613" s="70"/>
    </row>
    <row r="614" spans="1:27" ht="12.75" customHeight="1">
      <c r="A614" s="70"/>
      <c r="B614" s="70"/>
      <c r="C614" s="72"/>
      <c r="D614" s="72"/>
      <c r="E614" s="72"/>
      <c r="F614" s="72"/>
      <c r="G614" s="80"/>
      <c r="H614" s="70"/>
      <c r="I614" s="70"/>
      <c r="J614" s="70"/>
      <c r="K614" s="70"/>
      <c r="L614" s="70"/>
      <c r="M614" s="70"/>
      <c r="N614" s="70"/>
      <c r="O614" s="70"/>
      <c r="P614" s="70"/>
      <c r="Q614" s="70"/>
      <c r="R614" s="70"/>
      <c r="S614" s="70"/>
      <c r="T614" s="70"/>
      <c r="U614" s="70"/>
      <c r="V614" s="70"/>
      <c r="W614" s="70"/>
      <c r="X614" s="70"/>
      <c r="Y614" s="70"/>
      <c r="Z614" s="70"/>
      <c r="AA614" s="70"/>
    </row>
    <row r="615" spans="1:27" ht="12.75" customHeight="1">
      <c r="A615" s="70"/>
      <c r="B615" s="70"/>
      <c r="C615" s="72"/>
      <c r="D615" s="72"/>
      <c r="E615" s="72"/>
      <c r="F615" s="72"/>
      <c r="G615" s="80"/>
      <c r="H615" s="70"/>
      <c r="I615" s="70"/>
      <c r="J615" s="70"/>
      <c r="K615" s="70"/>
      <c r="L615" s="70"/>
      <c r="M615" s="70"/>
      <c r="N615" s="70"/>
      <c r="O615" s="70"/>
      <c r="P615" s="70"/>
      <c r="Q615" s="70"/>
      <c r="R615" s="70"/>
      <c r="S615" s="70"/>
      <c r="T615" s="70"/>
      <c r="U615" s="70"/>
      <c r="V615" s="70"/>
      <c r="W615" s="70"/>
      <c r="X615" s="70"/>
      <c r="Y615" s="70"/>
      <c r="Z615" s="70"/>
      <c r="AA615" s="70"/>
    </row>
    <row r="616" spans="1:27" ht="12.75" customHeight="1">
      <c r="A616" s="70"/>
      <c r="B616" s="70"/>
      <c r="C616" s="72"/>
      <c r="D616" s="72"/>
      <c r="E616" s="72"/>
      <c r="F616" s="72"/>
      <c r="G616" s="80"/>
      <c r="H616" s="70"/>
      <c r="I616" s="70"/>
      <c r="J616" s="70"/>
      <c r="K616" s="70"/>
      <c r="L616" s="70"/>
      <c r="M616" s="70"/>
      <c r="N616" s="70"/>
      <c r="O616" s="70"/>
      <c r="P616" s="70"/>
      <c r="Q616" s="70"/>
      <c r="R616" s="70"/>
      <c r="S616" s="70"/>
      <c r="T616" s="70"/>
      <c r="U616" s="70"/>
      <c r="V616" s="70"/>
      <c r="W616" s="70"/>
      <c r="X616" s="70"/>
      <c r="Y616" s="70"/>
      <c r="Z616" s="70"/>
      <c r="AA616" s="70"/>
    </row>
    <row r="617" spans="1:27" ht="12.75" customHeight="1">
      <c r="A617" s="70"/>
      <c r="B617" s="70"/>
      <c r="C617" s="72"/>
      <c r="D617" s="72"/>
      <c r="E617" s="72"/>
      <c r="F617" s="72"/>
      <c r="G617" s="80"/>
      <c r="H617" s="70"/>
      <c r="I617" s="70"/>
      <c r="J617" s="70"/>
      <c r="K617" s="70"/>
      <c r="L617" s="70"/>
      <c r="M617" s="70"/>
      <c r="N617" s="70"/>
      <c r="O617" s="70"/>
      <c r="P617" s="70"/>
      <c r="Q617" s="70"/>
      <c r="R617" s="70"/>
      <c r="S617" s="70"/>
      <c r="T617" s="70"/>
      <c r="U617" s="70"/>
      <c r="V617" s="70"/>
      <c r="W617" s="70"/>
      <c r="X617" s="70"/>
      <c r="Y617" s="70"/>
      <c r="Z617" s="70"/>
      <c r="AA617" s="70"/>
    </row>
    <row r="618" spans="1:27" ht="12.75" customHeight="1">
      <c r="A618" s="70"/>
      <c r="B618" s="70"/>
      <c r="C618" s="72"/>
      <c r="D618" s="72"/>
      <c r="E618" s="72"/>
      <c r="F618" s="72"/>
      <c r="G618" s="80"/>
      <c r="H618" s="70"/>
      <c r="I618" s="70"/>
      <c r="J618" s="70"/>
      <c r="K618" s="70"/>
      <c r="L618" s="70"/>
      <c r="M618" s="70"/>
      <c r="N618" s="70"/>
      <c r="O618" s="70"/>
      <c r="P618" s="70"/>
      <c r="Q618" s="70"/>
      <c r="R618" s="70"/>
      <c r="S618" s="70"/>
      <c r="T618" s="70"/>
      <c r="U618" s="70"/>
      <c r="V618" s="70"/>
      <c r="W618" s="70"/>
      <c r="X618" s="70"/>
      <c r="Y618" s="70"/>
      <c r="Z618" s="70"/>
      <c r="AA618" s="70"/>
    </row>
    <row r="619" spans="1:27" ht="12.75" customHeight="1">
      <c r="A619" s="70"/>
      <c r="B619" s="70"/>
      <c r="C619" s="72"/>
      <c r="D619" s="72"/>
      <c r="E619" s="72"/>
      <c r="F619" s="72"/>
      <c r="G619" s="80"/>
      <c r="H619" s="70"/>
      <c r="I619" s="70"/>
      <c r="J619" s="70"/>
      <c r="K619" s="70"/>
      <c r="L619" s="70"/>
      <c r="M619" s="70"/>
      <c r="N619" s="70"/>
      <c r="O619" s="70"/>
      <c r="P619" s="70"/>
      <c r="Q619" s="70"/>
      <c r="R619" s="70"/>
      <c r="S619" s="70"/>
      <c r="T619" s="70"/>
      <c r="U619" s="70"/>
      <c r="V619" s="70"/>
      <c r="W619" s="70"/>
      <c r="X619" s="70"/>
      <c r="Y619" s="70"/>
      <c r="Z619" s="70"/>
      <c r="AA619" s="70"/>
    </row>
    <row r="620" spans="1:27" ht="12.75" customHeight="1">
      <c r="A620" s="70"/>
      <c r="B620" s="70"/>
      <c r="C620" s="72"/>
      <c r="D620" s="72"/>
      <c r="E620" s="72"/>
      <c r="F620" s="72"/>
      <c r="G620" s="80"/>
      <c r="H620" s="70"/>
      <c r="I620" s="70"/>
      <c r="J620" s="70"/>
      <c r="K620" s="70"/>
      <c r="L620" s="70"/>
      <c r="M620" s="70"/>
      <c r="N620" s="70"/>
      <c r="O620" s="70"/>
      <c r="P620" s="70"/>
      <c r="Q620" s="70"/>
      <c r="R620" s="70"/>
      <c r="S620" s="70"/>
      <c r="T620" s="70"/>
      <c r="U620" s="70"/>
      <c r="V620" s="70"/>
      <c r="W620" s="70"/>
      <c r="X620" s="70"/>
      <c r="Y620" s="70"/>
      <c r="Z620" s="70"/>
      <c r="AA620" s="70"/>
    </row>
    <row r="621" spans="1:27" ht="12.75" customHeight="1">
      <c r="A621" s="70"/>
      <c r="B621" s="70"/>
      <c r="C621" s="72"/>
      <c r="D621" s="72"/>
      <c r="E621" s="72"/>
      <c r="F621" s="72"/>
      <c r="G621" s="80"/>
      <c r="H621" s="70"/>
      <c r="I621" s="70"/>
      <c r="J621" s="70"/>
      <c r="K621" s="70"/>
      <c r="L621" s="70"/>
      <c r="M621" s="70"/>
      <c r="N621" s="70"/>
      <c r="O621" s="70"/>
      <c r="P621" s="70"/>
      <c r="Q621" s="70"/>
      <c r="R621" s="70"/>
      <c r="S621" s="70"/>
      <c r="T621" s="70"/>
      <c r="U621" s="70"/>
      <c r="V621" s="70"/>
      <c r="W621" s="70"/>
      <c r="X621" s="70"/>
      <c r="Y621" s="70"/>
      <c r="Z621" s="70"/>
      <c r="AA621" s="70"/>
    </row>
    <row r="622" spans="1:27" ht="12.75" customHeight="1">
      <c r="A622" s="70"/>
      <c r="B622" s="70"/>
      <c r="C622" s="72"/>
      <c r="D622" s="72"/>
      <c r="E622" s="72"/>
      <c r="F622" s="72"/>
      <c r="G622" s="80"/>
      <c r="H622" s="70"/>
      <c r="I622" s="70"/>
      <c r="J622" s="70"/>
      <c r="K622" s="70"/>
      <c r="L622" s="70"/>
      <c r="M622" s="70"/>
      <c r="N622" s="70"/>
      <c r="O622" s="70"/>
      <c r="P622" s="70"/>
      <c r="Q622" s="70"/>
      <c r="R622" s="70"/>
      <c r="S622" s="70"/>
      <c r="T622" s="70"/>
      <c r="U622" s="70"/>
      <c r="V622" s="70"/>
      <c r="W622" s="70"/>
      <c r="X622" s="70"/>
      <c r="Y622" s="70"/>
      <c r="Z622" s="70"/>
      <c r="AA622" s="70"/>
    </row>
    <row r="623" spans="1:27" ht="12.75" customHeight="1">
      <c r="A623" s="70"/>
      <c r="B623" s="70"/>
      <c r="C623" s="72"/>
      <c r="D623" s="72"/>
      <c r="E623" s="72"/>
      <c r="F623" s="72"/>
      <c r="G623" s="80"/>
      <c r="H623" s="70"/>
      <c r="I623" s="70"/>
      <c r="J623" s="70"/>
      <c r="K623" s="70"/>
      <c r="L623" s="70"/>
      <c r="M623" s="70"/>
      <c r="N623" s="70"/>
      <c r="O623" s="70"/>
      <c r="P623" s="70"/>
      <c r="Q623" s="70"/>
      <c r="R623" s="70"/>
      <c r="S623" s="70"/>
      <c r="T623" s="70"/>
      <c r="U623" s="70"/>
      <c r="V623" s="70"/>
      <c r="W623" s="70"/>
      <c r="X623" s="70"/>
      <c r="Y623" s="70"/>
      <c r="Z623" s="70"/>
      <c r="AA623" s="70"/>
    </row>
    <row r="624" spans="1:27" ht="12.75" customHeight="1">
      <c r="A624" s="70"/>
      <c r="B624" s="70"/>
      <c r="C624" s="72"/>
      <c r="D624" s="72"/>
      <c r="E624" s="72"/>
      <c r="F624" s="72"/>
      <c r="G624" s="80"/>
      <c r="H624" s="70"/>
      <c r="I624" s="70"/>
      <c r="J624" s="70"/>
      <c r="K624" s="70"/>
      <c r="L624" s="70"/>
      <c r="M624" s="70"/>
      <c r="N624" s="70"/>
      <c r="O624" s="70"/>
      <c r="P624" s="70"/>
      <c r="Q624" s="70"/>
      <c r="R624" s="70"/>
      <c r="S624" s="70"/>
      <c r="T624" s="70"/>
      <c r="U624" s="70"/>
      <c r="V624" s="70"/>
      <c r="W624" s="70"/>
      <c r="X624" s="70"/>
      <c r="Y624" s="70"/>
      <c r="Z624" s="70"/>
      <c r="AA624" s="70"/>
    </row>
    <row r="625" spans="1:27" ht="12.75" customHeight="1">
      <c r="A625" s="70"/>
      <c r="B625" s="70"/>
      <c r="C625" s="72"/>
      <c r="D625" s="72"/>
      <c r="E625" s="72"/>
      <c r="F625" s="72"/>
      <c r="G625" s="80"/>
      <c r="H625" s="70"/>
      <c r="I625" s="70"/>
      <c r="J625" s="70"/>
      <c r="K625" s="70"/>
      <c r="L625" s="70"/>
      <c r="M625" s="70"/>
      <c r="N625" s="70"/>
      <c r="O625" s="70"/>
      <c r="P625" s="70"/>
      <c r="Q625" s="70"/>
      <c r="R625" s="70"/>
      <c r="S625" s="70"/>
      <c r="T625" s="70"/>
      <c r="U625" s="70"/>
      <c r="V625" s="70"/>
      <c r="W625" s="70"/>
      <c r="X625" s="70"/>
      <c r="Y625" s="70"/>
      <c r="Z625" s="70"/>
      <c r="AA625" s="70"/>
    </row>
    <row r="626" spans="1:27" ht="12.75" customHeight="1">
      <c r="A626" s="70"/>
      <c r="B626" s="70"/>
      <c r="C626" s="72"/>
      <c r="D626" s="72"/>
      <c r="E626" s="72"/>
      <c r="F626" s="72"/>
      <c r="G626" s="80"/>
      <c r="H626" s="70"/>
      <c r="I626" s="70"/>
      <c r="J626" s="70"/>
      <c r="K626" s="70"/>
      <c r="L626" s="70"/>
      <c r="M626" s="70"/>
      <c r="N626" s="70"/>
      <c r="O626" s="70"/>
      <c r="P626" s="70"/>
      <c r="Q626" s="70"/>
      <c r="R626" s="70"/>
      <c r="S626" s="70"/>
      <c r="T626" s="70"/>
      <c r="U626" s="70"/>
      <c r="V626" s="70"/>
      <c r="W626" s="70"/>
      <c r="X626" s="70"/>
      <c r="Y626" s="70"/>
      <c r="Z626" s="70"/>
      <c r="AA626" s="70"/>
    </row>
    <row r="627" spans="1:27" ht="12.75" customHeight="1">
      <c r="A627" s="70"/>
      <c r="B627" s="70"/>
      <c r="C627" s="72"/>
      <c r="D627" s="72"/>
      <c r="E627" s="72"/>
      <c r="F627" s="72"/>
      <c r="G627" s="80"/>
      <c r="H627" s="70"/>
      <c r="I627" s="70"/>
      <c r="J627" s="70"/>
      <c r="K627" s="70"/>
      <c r="L627" s="70"/>
      <c r="M627" s="70"/>
      <c r="N627" s="70"/>
      <c r="O627" s="70"/>
      <c r="P627" s="70"/>
      <c r="Q627" s="70"/>
      <c r="R627" s="70"/>
      <c r="S627" s="70"/>
      <c r="T627" s="70"/>
      <c r="U627" s="70"/>
      <c r="V627" s="70"/>
      <c r="W627" s="70"/>
      <c r="X627" s="70"/>
      <c r="Y627" s="70"/>
      <c r="Z627" s="70"/>
      <c r="AA627" s="70"/>
    </row>
    <row r="628" spans="1:27" ht="12.75" customHeight="1">
      <c r="A628" s="70"/>
      <c r="B628" s="70"/>
      <c r="C628" s="72"/>
      <c r="D628" s="72"/>
      <c r="E628" s="72"/>
      <c r="F628" s="72"/>
      <c r="G628" s="80"/>
      <c r="H628" s="70"/>
      <c r="I628" s="70"/>
      <c r="J628" s="70"/>
      <c r="K628" s="70"/>
      <c r="L628" s="70"/>
      <c r="M628" s="70"/>
      <c r="N628" s="70"/>
      <c r="O628" s="70"/>
      <c r="P628" s="70"/>
      <c r="Q628" s="70"/>
      <c r="R628" s="70"/>
      <c r="S628" s="70"/>
      <c r="T628" s="70"/>
      <c r="U628" s="70"/>
      <c r="V628" s="70"/>
      <c r="W628" s="70"/>
      <c r="X628" s="70"/>
      <c r="Y628" s="70"/>
      <c r="Z628" s="70"/>
      <c r="AA628" s="70"/>
    </row>
    <row r="629" spans="1:27" ht="12.75" customHeight="1">
      <c r="A629" s="70"/>
      <c r="B629" s="70"/>
      <c r="C629" s="72"/>
      <c r="D629" s="72"/>
      <c r="E629" s="72"/>
      <c r="F629" s="72"/>
      <c r="G629" s="80"/>
      <c r="H629" s="70"/>
      <c r="I629" s="70"/>
      <c r="J629" s="70"/>
      <c r="K629" s="70"/>
      <c r="L629" s="70"/>
      <c r="M629" s="70"/>
      <c r="N629" s="70"/>
      <c r="O629" s="70"/>
      <c r="P629" s="70"/>
      <c r="Q629" s="70"/>
      <c r="R629" s="70"/>
      <c r="S629" s="70"/>
      <c r="T629" s="70"/>
      <c r="U629" s="70"/>
      <c r="V629" s="70"/>
      <c r="W629" s="70"/>
      <c r="X629" s="70"/>
      <c r="Y629" s="70"/>
      <c r="Z629" s="70"/>
      <c r="AA629" s="70"/>
    </row>
    <row r="630" spans="1:27" ht="12.75" customHeight="1">
      <c r="A630" s="70"/>
      <c r="B630" s="70"/>
      <c r="C630" s="72"/>
      <c r="D630" s="72"/>
      <c r="E630" s="72"/>
      <c r="F630" s="72"/>
      <c r="G630" s="80"/>
      <c r="H630" s="70"/>
      <c r="I630" s="70"/>
      <c r="J630" s="70"/>
      <c r="K630" s="70"/>
      <c r="L630" s="70"/>
      <c r="M630" s="70"/>
      <c r="N630" s="70"/>
      <c r="O630" s="70"/>
      <c r="P630" s="70"/>
      <c r="Q630" s="70"/>
      <c r="R630" s="70"/>
      <c r="S630" s="70"/>
      <c r="T630" s="70"/>
      <c r="U630" s="70"/>
      <c r="V630" s="70"/>
      <c r="W630" s="70"/>
      <c r="X630" s="70"/>
      <c r="Y630" s="70"/>
      <c r="Z630" s="70"/>
      <c r="AA630" s="70"/>
    </row>
    <row r="631" spans="1:27" ht="12.75" customHeight="1">
      <c r="A631" s="70"/>
      <c r="B631" s="70"/>
      <c r="C631" s="72"/>
      <c r="D631" s="72"/>
      <c r="E631" s="72"/>
      <c r="F631" s="72"/>
      <c r="G631" s="80"/>
      <c r="H631" s="70"/>
      <c r="I631" s="70"/>
      <c r="J631" s="70"/>
      <c r="K631" s="70"/>
      <c r="L631" s="70"/>
      <c r="M631" s="70"/>
      <c r="N631" s="70"/>
      <c r="O631" s="70"/>
      <c r="P631" s="70"/>
      <c r="Q631" s="70"/>
      <c r="R631" s="70"/>
      <c r="S631" s="70"/>
      <c r="T631" s="70"/>
      <c r="U631" s="70"/>
      <c r="V631" s="70"/>
      <c r="W631" s="70"/>
      <c r="X631" s="70"/>
      <c r="Y631" s="70"/>
      <c r="Z631" s="70"/>
      <c r="AA631" s="70"/>
    </row>
    <row r="632" spans="1:27" ht="12.75" customHeight="1">
      <c r="A632" s="70"/>
      <c r="B632" s="70"/>
      <c r="C632" s="72"/>
      <c r="D632" s="72"/>
      <c r="E632" s="72"/>
      <c r="F632" s="72"/>
      <c r="G632" s="80"/>
      <c r="H632" s="70"/>
      <c r="I632" s="70"/>
      <c r="J632" s="70"/>
      <c r="K632" s="70"/>
      <c r="L632" s="70"/>
      <c r="M632" s="70"/>
      <c r="N632" s="70"/>
      <c r="O632" s="70"/>
      <c r="P632" s="70"/>
      <c r="Q632" s="70"/>
      <c r="R632" s="70"/>
      <c r="S632" s="70"/>
      <c r="T632" s="70"/>
      <c r="U632" s="70"/>
      <c r="V632" s="70"/>
      <c r="W632" s="70"/>
      <c r="X632" s="70"/>
      <c r="Y632" s="70"/>
      <c r="Z632" s="70"/>
      <c r="AA632" s="70"/>
    </row>
    <row r="633" spans="1:27" ht="12.75" customHeight="1">
      <c r="A633" s="70"/>
      <c r="B633" s="70"/>
      <c r="C633" s="72"/>
      <c r="D633" s="72"/>
      <c r="E633" s="72"/>
      <c r="F633" s="72"/>
      <c r="G633" s="80"/>
      <c r="H633" s="70"/>
      <c r="I633" s="70"/>
      <c r="J633" s="70"/>
      <c r="K633" s="70"/>
      <c r="L633" s="70"/>
      <c r="M633" s="70"/>
      <c r="N633" s="70"/>
      <c r="O633" s="70"/>
      <c r="P633" s="70"/>
      <c r="Q633" s="70"/>
      <c r="R633" s="70"/>
      <c r="S633" s="70"/>
      <c r="T633" s="70"/>
      <c r="U633" s="70"/>
      <c r="V633" s="70"/>
      <c r="W633" s="70"/>
      <c r="X633" s="70"/>
      <c r="Y633" s="70"/>
      <c r="Z633" s="70"/>
      <c r="AA633" s="70"/>
    </row>
    <row r="634" spans="1:27" ht="12.75" customHeight="1">
      <c r="A634" s="70"/>
      <c r="B634" s="70"/>
      <c r="C634" s="72"/>
      <c r="D634" s="72"/>
      <c r="E634" s="72"/>
      <c r="F634" s="72"/>
      <c r="G634" s="80"/>
      <c r="H634" s="70"/>
      <c r="I634" s="70"/>
      <c r="J634" s="70"/>
      <c r="K634" s="70"/>
      <c r="L634" s="70"/>
      <c r="M634" s="70"/>
      <c r="N634" s="70"/>
      <c r="O634" s="70"/>
      <c r="P634" s="70"/>
      <c r="Q634" s="70"/>
      <c r="R634" s="70"/>
      <c r="S634" s="70"/>
      <c r="T634" s="70"/>
      <c r="U634" s="70"/>
      <c r="V634" s="70"/>
      <c r="W634" s="70"/>
      <c r="X634" s="70"/>
      <c r="Y634" s="70"/>
      <c r="Z634" s="70"/>
      <c r="AA634" s="70"/>
    </row>
    <row r="635" spans="1:27" ht="12.75" customHeight="1">
      <c r="A635" s="70"/>
      <c r="B635" s="70"/>
      <c r="C635" s="72"/>
      <c r="D635" s="72"/>
      <c r="E635" s="72"/>
      <c r="F635" s="72"/>
      <c r="G635" s="80"/>
      <c r="H635" s="70"/>
      <c r="I635" s="70"/>
      <c r="J635" s="70"/>
      <c r="K635" s="70"/>
      <c r="L635" s="70"/>
      <c r="M635" s="70"/>
      <c r="N635" s="70"/>
      <c r="O635" s="70"/>
      <c r="P635" s="70"/>
      <c r="Q635" s="70"/>
      <c r="R635" s="70"/>
      <c r="S635" s="70"/>
      <c r="T635" s="70"/>
      <c r="U635" s="70"/>
      <c r="V635" s="70"/>
      <c r="W635" s="70"/>
      <c r="X635" s="70"/>
      <c r="Y635" s="70"/>
      <c r="Z635" s="70"/>
      <c r="AA635" s="70"/>
    </row>
    <row r="636" spans="1:27" ht="12.75" customHeight="1">
      <c r="A636" s="70"/>
      <c r="B636" s="70"/>
      <c r="C636" s="72"/>
      <c r="D636" s="72"/>
      <c r="E636" s="72"/>
      <c r="F636" s="72"/>
      <c r="G636" s="80"/>
      <c r="H636" s="70"/>
      <c r="I636" s="70"/>
      <c r="J636" s="70"/>
      <c r="K636" s="70"/>
      <c r="L636" s="70"/>
      <c r="M636" s="70"/>
      <c r="N636" s="70"/>
      <c r="O636" s="70"/>
      <c r="P636" s="70"/>
      <c r="Q636" s="70"/>
      <c r="R636" s="70"/>
      <c r="S636" s="70"/>
      <c r="T636" s="70"/>
      <c r="U636" s="70"/>
      <c r="V636" s="70"/>
      <c r="W636" s="70"/>
      <c r="X636" s="70"/>
      <c r="Y636" s="70"/>
      <c r="Z636" s="70"/>
      <c r="AA636" s="70"/>
    </row>
    <row r="637" spans="1:27" ht="12.75" customHeight="1">
      <c r="A637" s="70"/>
      <c r="B637" s="70"/>
      <c r="C637" s="72"/>
      <c r="D637" s="72"/>
      <c r="E637" s="72"/>
      <c r="F637" s="72"/>
      <c r="G637" s="80"/>
      <c r="H637" s="70"/>
      <c r="I637" s="70"/>
      <c r="J637" s="70"/>
      <c r="K637" s="70"/>
      <c r="L637" s="70"/>
      <c r="M637" s="70"/>
      <c r="N637" s="70"/>
      <c r="O637" s="70"/>
      <c r="P637" s="70"/>
      <c r="Q637" s="70"/>
      <c r="R637" s="70"/>
      <c r="S637" s="70"/>
      <c r="T637" s="70"/>
      <c r="U637" s="70"/>
      <c r="V637" s="70"/>
      <c r="W637" s="70"/>
      <c r="X637" s="70"/>
      <c r="Y637" s="70"/>
      <c r="Z637" s="70"/>
      <c r="AA637" s="70"/>
    </row>
    <row r="638" spans="1:27" ht="12.75" customHeight="1">
      <c r="A638" s="70"/>
      <c r="B638" s="70"/>
      <c r="C638" s="72"/>
      <c r="D638" s="72"/>
      <c r="E638" s="72"/>
      <c r="F638" s="72"/>
      <c r="G638" s="80"/>
      <c r="H638" s="70"/>
      <c r="I638" s="70"/>
      <c r="J638" s="70"/>
      <c r="K638" s="70"/>
      <c r="L638" s="70"/>
      <c r="M638" s="70"/>
      <c r="N638" s="70"/>
      <c r="O638" s="70"/>
      <c r="P638" s="70"/>
      <c r="Q638" s="70"/>
      <c r="R638" s="70"/>
      <c r="S638" s="70"/>
      <c r="T638" s="70"/>
      <c r="U638" s="70"/>
      <c r="V638" s="70"/>
      <c r="W638" s="70"/>
      <c r="X638" s="70"/>
      <c r="Y638" s="70"/>
      <c r="Z638" s="70"/>
      <c r="AA638" s="70"/>
    </row>
    <row r="639" spans="1:27" ht="12.75" customHeight="1">
      <c r="A639" s="70"/>
      <c r="B639" s="70"/>
      <c r="C639" s="72"/>
      <c r="D639" s="72"/>
      <c r="E639" s="72"/>
      <c r="F639" s="72"/>
      <c r="G639" s="80"/>
      <c r="H639" s="70"/>
      <c r="I639" s="70"/>
      <c r="J639" s="70"/>
      <c r="K639" s="70"/>
      <c r="L639" s="70"/>
      <c r="M639" s="70"/>
      <c r="N639" s="70"/>
      <c r="O639" s="70"/>
      <c r="P639" s="70"/>
      <c r="Q639" s="70"/>
      <c r="R639" s="70"/>
      <c r="S639" s="70"/>
      <c r="T639" s="70"/>
      <c r="U639" s="70"/>
      <c r="V639" s="70"/>
      <c r="W639" s="70"/>
      <c r="X639" s="70"/>
      <c r="Y639" s="70"/>
      <c r="Z639" s="70"/>
      <c r="AA639" s="70"/>
    </row>
    <row r="640" spans="1:27" ht="12.75" customHeight="1">
      <c r="A640" s="70"/>
      <c r="B640" s="70"/>
      <c r="C640" s="72"/>
      <c r="D640" s="72"/>
      <c r="E640" s="72"/>
      <c r="F640" s="72"/>
      <c r="G640" s="80"/>
      <c r="H640" s="70"/>
      <c r="I640" s="70"/>
      <c r="J640" s="70"/>
      <c r="K640" s="70"/>
      <c r="L640" s="70"/>
      <c r="M640" s="70"/>
      <c r="N640" s="70"/>
      <c r="O640" s="70"/>
      <c r="P640" s="70"/>
      <c r="Q640" s="70"/>
      <c r="R640" s="70"/>
      <c r="S640" s="70"/>
      <c r="T640" s="70"/>
      <c r="U640" s="70"/>
      <c r="V640" s="70"/>
      <c r="W640" s="70"/>
      <c r="X640" s="70"/>
      <c r="Y640" s="70"/>
      <c r="Z640" s="70"/>
      <c r="AA640" s="70"/>
    </row>
    <row r="641" spans="1:27" ht="12.75" customHeight="1">
      <c r="A641" s="70"/>
      <c r="B641" s="70"/>
      <c r="C641" s="72"/>
      <c r="D641" s="72"/>
      <c r="E641" s="72"/>
      <c r="F641" s="72"/>
      <c r="G641" s="80"/>
      <c r="H641" s="70"/>
      <c r="I641" s="70"/>
      <c r="J641" s="70"/>
      <c r="K641" s="70"/>
      <c r="L641" s="70"/>
      <c r="M641" s="70"/>
      <c r="N641" s="70"/>
      <c r="O641" s="70"/>
      <c r="P641" s="70"/>
      <c r="Q641" s="70"/>
      <c r="R641" s="70"/>
      <c r="S641" s="70"/>
      <c r="T641" s="70"/>
      <c r="U641" s="70"/>
      <c r="V641" s="70"/>
      <c r="W641" s="70"/>
      <c r="X641" s="70"/>
      <c r="Y641" s="70"/>
      <c r="Z641" s="70"/>
      <c r="AA641" s="70"/>
    </row>
    <row r="642" spans="1:27" ht="12.75" customHeight="1">
      <c r="A642" s="70"/>
      <c r="B642" s="70"/>
      <c r="C642" s="72"/>
      <c r="D642" s="72"/>
      <c r="E642" s="72"/>
      <c r="F642" s="72"/>
      <c r="G642" s="80"/>
      <c r="H642" s="70"/>
      <c r="I642" s="70"/>
      <c r="J642" s="70"/>
      <c r="K642" s="70"/>
      <c r="L642" s="70"/>
      <c r="M642" s="70"/>
      <c r="N642" s="70"/>
      <c r="O642" s="70"/>
      <c r="P642" s="70"/>
      <c r="Q642" s="70"/>
      <c r="R642" s="70"/>
      <c r="S642" s="70"/>
      <c r="T642" s="70"/>
      <c r="U642" s="70"/>
      <c r="V642" s="70"/>
      <c r="W642" s="70"/>
      <c r="X642" s="70"/>
      <c r="Y642" s="70"/>
      <c r="Z642" s="70"/>
      <c r="AA642" s="70"/>
    </row>
    <row r="643" spans="1:27" ht="12.75" customHeight="1">
      <c r="A643" s="70"/>
      <c r="B643" s="70"/>
      <c r="C643" s="72"/>
      <c r="D643" s="72"/>
      <c r="E643" s="72"/>
      <c r="F643" s="72"/>
      <c r="G643" s="80"/>
      <c r="H643" s="70"/>
      <c r="I643" s="70"/>
      <c r="J643" s="70"/>
      <c r="K643" s="70"/>
      <c r="L643" s="70"/>
      <c r="M643" s="70"/>
      <c r="N643" s="70"/>
      <c r="O643" s="70"/>
      <c r="P643" s="70"/>
      <c r="Q643" s="70"/>
      <c r="R643" s="70"/>
      <c r="S643" s="70"/>
      <c r="T643" s="70"/>
      <c r="U643" s="70"/>
      <c r="V643" s="70"/>
      <c r="W643" s="70"/>
      <c r="X643" s="70"/>
      <c r="Y643" s="70"/>
      <c r="Z643" s="70"/>
      <c r="AA643" s="70"/>
    </row>
    <row r="644" spans="1:27" ht="12.75" customHeight="1">
      <c r="A644" s="70"/>
      <c r="B644" s="70"/>
      <c r="C644" s="72"/>
      <c r="D644" s="72"/>
      <c r="E644" s="72"/>
      <c r="F644" s="72"/>
      <c r="G644" s="80"/>
      <c r="H644" s="70"/>
      <c r="I644" s="70"/>
      <c r="J644" s="70"/>
      <c r="K644" s="70"/>
      <c r="L644" s="70"/>
      <c r="M644" s="70"/>
      <c r="N644" s="70"/>
      <c r="O644" s="70"/>
      <c r="P644" s="70"/>
      <c r="Q644" s="70"/>
      <c r="R644" s="70"/>
      <c r="S644" s="70"/>
      <c r="T644" s="70"/>
      <c r="U644" s="70"/>
      <c r="V644" s="70"/>
      <c r="W644" s="70"/>
      <c r="X644" s="70"/>
      <c r="Y644" s="70"/>
      <c r="Z644" s="70"/>
      <c r="AA644" s="70"/>
    </row>
    <row r="645" spans="1:27" ht="12.75" customHeight="1">
      <c r="A645" s="70"/>
      <c r="B645" s="70"/>
      <c r="C645" s="72"/>
      <c r="D645" s="72"/>
      <c r="E645" s="72"/>
      <c r="F645" s="72"/>
      <c r="G645" s="80"/>
      <c r="H645" s="70"/>
      <c r="I645" s="70"/>
      <c r="J645" s="70"/>
      <c r="K645" s="70"/>
      <c r="L645" s="70"/>
      <c r="M645" s="70"/>
      <c r="N645" s="70"/>
      <c r="O645" s="70"/>
      <c r="P645" s="70"/>
      <c r="Q645" s="70"/>
      <c r="R645" s="70"/>
      <c r="S645" s="70"/>
      <c r="T645" s="70"/>
      <c r="U645" s="70"/>
      <c r="V645" s="70"/>
      <c r="W645" s="70"/>
      <c r="X645" s="70"/>
      <c r="Y645" s="70"/>
      <c r="Z645" s="70"/>
      <c r="AA645" s="70"/>
    </row>
    <row r="646" spans="1:27" ht="12.75" customHeight="1">
      <c r="A646" s="70"/>
      <c r="B646" s="70"/>
      <c r="C646" s="72"/>
      <c r="D646" s="72"/>
      <c r="E646" s="72"/>
      <c r="F646" s="72"/>
      <c r="G646" s="80"/>
      <c r="H646" s="70"/>
      <c r="I646" s="70"/>
      <c r="J646" s="70"/>
      <c r="K646" s="70"/>
      <c r="L646" s="70"/>
      <c r="M646" s="70"/>
      <c r="N646" s="70"/>
      <c r="O646" s="70"/>
      <c r="P646" s="70"/>
      <c r="Q646" s="70"/>
      <c r="R646" s="70"/>
      <c r="S646" s="70"/>
      <c r="T646" s="70"/>
      <c r="U646" s="70"/>
      <c r="V646" s="70"/>
      <c r="W646" s="70"/>
      <c r="X646" s="70"/>
      <c r="Y646" s="70"/>
      <c r="Z646" s="70"/>
      <c r="AA646" s="70"/>
    </row>
    <row r="647" spans="1:27" ht="12.75" customHeight="1">
      <c r="A647" s="70"/>
      <c r="B647" s="70"/>
      <c r="C647" s="72"/>
      <c r="D647" s="72"/>
      <c r="E647" s="72"/>
      <c r="F647" s="72"/>
      <c r="G647" s="80"/>
      <c r="H647" s="70"/>
      <c r="I647" s="70"/>
      <c r="J647" s="70"/>
      <c r="K647" s="70"/>
      <c r="L647" s="70"/>
      <c r="M647" s="70"/>
      <c r="N647" s="70"/>
      <c r="O647" s="70"/>
      <c r="P647" s="70"/>
      <c r="Q647" s="70"/>
      <c r="R647" s="70"/>
      <c r="S647" s="70"/>
      <c r="T647" s="70"/>
      <c r="U647" s="70"/>
      <c r="V647" s="70"/>
      <c r="W647" s="70"/>
      <c r="X647" s="70"/>
      <c r="Y647" s="70"/>
      <c r="Z647" s="70"/>
      <c r="AA647" s="70"/>
    </row>
    <row r="648" spans="1:27" ht="12.75" customHeight="1">
      <c r="A648" s="70"/>
      <c r="B648" s="70"/>
      <c r="C648" s="72"/>
      <c r="D648" s="72"/>
      <c r="E648" s="72"/>
      <c r="F648" s="72"/>
      <c r="G648" s="80"/>
      <c r="H648" s="70"/>
      <c r="I648" s="70"/>
      <c r="J648" s="70"/>
      <c r="K648" s="70"/>
      <c r="L648" s="70"/>
      <c r="M648" s="70"/>
      <c r="N648" s="70"/>
      <c r="O648" s="70"/>
      <c r="P648" s="70"/>
      <c r="Q648" s="70"/>
      <c r="R648" s="70"/>
      <c r="S648" s="70"/>
      <c r="T648" s="70"/>
      <c r="U648" s="70"/>
      <c r="V648" s="70"/>
      <c r="W648" s="70"/>
      <c r="X648" s="70"/>
      <c r="Y648" s="70"/>
      <c r="Z648" s="70"/>
      <c r="AA648" s="70"/>
    </row>
    <row r="649" spans="1:27" ht="12.75" customHeight="1">
      <c r="A649" s="70"/>
      <c r="B649" s="70"/>
      <c r="C649" s="72"/>
      <c r="D649" s="72"/>
      <c r="E649" s="72"/>
      <c r="F649" s="72"/>
      <c r="G649" s="80"/>
      <c r="H649" s="70"/>
      <c r="I649" s="70"/>
      <c r="J649" s="70"/>
      <c r="K649" s="70"/>
      <c r="L649" s="70"/>
      <c r="M649" s="70"/>
      <c r="N649" s="70"/>
      <c r="O649" s="70"/>
      <c r="P649" s="70"/>
      <c r="Q649" s="70"/>
      <c r="R649" s="70"/>
      <c r="S649" s="70"/>
      <c r="T649" s="70"/>
      <c r="U649" s="70"/>
      <c r="V649" s="70"/>
      <c r="W649" s="70"/>
      <c r="X649" s="70"/>
      <c r="Y649" s="70"/>
      <c r="Z649" s="70"/>
      <c r="AA649" s="70"/>
    </row>
    <row r="650" spans="1:27" ht="12.75" customHeight="1">
      <c r="A650" s="70"/>
      <c r="B650" s="70"/>
      <c r="C650" s="72"/>
      <c r="D650" s="72"/>
      <c r="E650" s="72"/>
      <c r="F650" s="72"/>
      <c r="G650" s="80"/>
      <c r="H650" s="70"/>
      <c r="I650" s="70"/>
      <c r="J650" s="70"/>
      <c r="K650" s="70"/>
      <c r="L650" s="70"/>
      <c r="M650" s="70"/>
      <c r="N650" s="70"/>
      <c r="O650" s="70"/>
      <c r="P650" s="70"/>
      <c r="Q650" s="70"/>
      <c r="R650" s="70"/>
      <c r="S650" s="70"/>
      <c r="T650" s="70"/>
      <c r="U650" s="70"/>
      <c r="V650" s="70"/>
      <c r="W650" s="70"/>
      <c r="X650" s="70"/>
      <c r="Y650" s="70"/>
      <c r="Z650" s="70"/>
      <c r="AA650" s="70"/>
    </row>
    <row r="651" spans="1:27" ht="12.75" customHeight="1">
      <c r="A651" s="70"/>
      <c r="B651" s="70"/>
      <c r="C651" s="72"/>
      <c r="D651" s="72"/>
      <c r="E651" s="72"/>
      <c r="F651" s="72"/>
      <c r="G651" s="80"/>
      <c r="H651" s="70"/>
      <c r="I651" s="70"/>
      <c r="J651" s="70"/>
      <c r="K651" s="70"/>
      <c r="L651" s="70"/>
      <c r="M651" s="70"/>
      <c r="N651" s="70"/>
      <c r="O651" s="70"/>
      <c r="P651" s="70"/>
      <c r="Q651" s="70"/>
      <c r="R651" s="70"/>
      <c r="S651" s="70"/>
      <c r="T651" s="70"/>
      <c r="U651" s="70"/>
      <c r="V651" s="70"/>
      <c r="W651" s="70"/>
      <c r="X651" s="70"/>
      <c r="Y651" s="70"/>
      <c r="Z651" s="70"/>
      <c r="AA651" s="70"/>
    </row>
    <row r="652" spans="1:27" ht="12.75" customHeight="1">
      <c r="A652" s="70"/>
      <c r="B652" s="70"/>
      <c r="C652" s="72"/>
      <c r="D652" s="72"/>
      <c r="E652" s="72"/>
      <c r="F652" s="72"/>
      <c r="G652" s="80"/>
      <c r="H652" s="70"/>
      <c r="I652" s="70"/>
      <c r="J652" s="70"/>
      <c r="K652" s="70"/>
      <c r="L652" s="70"/>
      <c r="M652" s="70"/>
      <c r="N652" s="70"/>
      <c r="O652" s="70"/>
      <c r="P652" s="70"/>
      <c r="Q652" s="70"/>
      <c r="R652" s="70"/>
      <c r="S652" s="70"/>
      <c r="T652" s="70"/>
      <c r="U652" s="70"/>
      <c r="V652" s="70"/>
      <c r="W652" s="70"/>
      <c r="X652" s="70"/>
      <c r="Y652" s="70"/>
      <c r="Z652" s="70"/>
      <c r="AA652" s="70"/>
    </row>
    <row r="653" spans="1:27" ht="12.75" customHeight="1">
      <c r="A653" s="70"/>
      <c r="B653" s="70"/>
      <c r="C653" s="72"/>
      <c r="D653" s="72"/>
      <c r="E653" s="72"/>
      <c r="F653" s="72"/>
      <c r="G653" s="80"/>
      <c r="H653" s="70"/>
      <c r="I653" s="70"/>
      <c r="J653" s="70"/>
      <c r="K653" s="70"/>
      <c r="L653" s="70"/>
      <c r="M653" s="70"/>
      <c r="N653" s="70"/>
      <c r="O653" s="70"/>
      <c r="P653" s="70"/>
      <c r="Q653" s="70"/>
      <c r="R653" s="70"/>
      <c r="S653" s="70"/>
      <c r="T653" s="70"/>
      <c r="U653" s="70"/>
      <c r="V653" s="70"/>
      <c r="W653" s="70"/>
      <c r="X653" s="70"/>
      <c r="Y653" s="70"/>
      <c r="Z653" s="70"/>
      <c r="AA653" s="70"/>
    </row>
    <row r="654" spans="1:27" ht="12.75" customHeight="1">
      <c r="A654" s="70"/>
      <c r="B654" s="70"/>
      <c r="C654" s="72"/>
      <c r="D654" s="72"/>
      <c r="E654" s="72"/>
      <c r="F654" s="72"/>
      <c r="G654" s="80"/>
      <c r="H654" s="70"/>
      <c r="I654" s="70"/>
      <c r="J654" s="70"/>
      <c r="K654" s="70"/>
      <c r="L654" s="70"/>
      <c r="M654" s="70"/>
      <c r="N654" s="70"/>
      <c r="O654" s="70"/>
      <c r="P654" s="70"/>
      <c r="Q654" s="70"/>
      <c r="R654" s="70"/>
      <c r="S654" s="70"/>
      <c r="T654" s="70"/>
      <c r="U654" s="70"/>
      <c r="V654" s="70"/>
      <c r="W654" s="70"/>
      <c r="X654" s="70"/>
      <c r="Y654" s="70"/>
      <c r="Z654" s="70"/>
      <c r="AA654" s="70"/>
    </row>
    <row r="655" spans="1:27" ht="12.75" customHeight="1">
      <c r="A655" s="70"/>
      <c r="B655" s="70"/>
      <c r="C655" s="72"/>
      <c r="D655" s="72"/>
      <c r="E655" s="72"/>
      <c r="F655" s="72"/>
      <c r="G655" s="80"/>
      <c r="H655" s="70"/>
      <c r="I655" s="70"/>
      <c r="J655" s="70"/>
      <c r="K655" s="70"/>
      <c r="L655" s="70"/>
      <c r="M655" s="70"/>
      <c r="N655" s="70"/>
      <c r="O655" s="70"/>
      <c r="P655" s="70"/>
      <c r="Q655" s="70"/>
      <c r="R655" s="70"/>
      <c r="S655" s="70"/>
      <c r="T655" s="70"/>
      <c r="U655" s="70"/>
      <c r="V655" s="70"/>
      <c r="W655" s="70"/>
      <c r="X655" s="70"/>
      <c r="Y655" s="70"/>
      <c r="Z655" s="70"/>
      <c r="AA655" s="70"/>
    </row>
    <row r="656" spans="1:27" ht="12.75" customHeight="1">
      <c r="A656" s="70"/>
      <c r="B656" s="70"/>
      <c r="C656" s="72"/>
      <c r="D656" s="72"/>
      <c r="E656" s="72"/>
      <c r="F656" s="72"/>
      <c r="G656" s="80"/>
      <c r="H656" s="70"/>
      <c r="I656" s="70"/>
      <c r="J656" s="70"/>
      <c r="K656" s="70"/>
      <c r="L656" s="70"/>
      <c r="M656" s="70"/>
      <c r="N656" s="70"/>
      <c r="O656" s="70"/>
      <c r="P656" s="70"/>
      <c r="Q656" s="70"/>
      <c r="R656" s="70"/>
      <c r="S656" s="70"/>
      <c r="T656" s="70"/>
      <c r="U656" s="70"/>
      <c r="V656" s="70"/>
      <c r="W656" s="70"/>
      <c r="X656" s="70"/>
      <c r="Y656" s="70"/>
      <c r="Z656" s="70"/>
      <c r="AA656" s="70"/>
    </row>
    <row r="657" spans="1:27" ht="12.75" customHeight="1">
      <c r="A657" s="70"/>
      <c r="B657" s="70"/>
      <c r="C657" s="72"/>
      <c r="D657" s="72"/>
      <c r="E657" s="72"/>
      <c r="F657" s="72"/>
      <c r="G657" s="80"/>
      <c r="H657" s="70"/>
      <c r="I657" s="70"/>
      <c r="J657" s="70"/>
      <c r="K657" s="70"/>
      <c r="L657" s="70"/>
      <c r="M657" s="70"/>
      <c r="N657" s="70"/>
      <c r="O657" s="70"/>
      <c r="P657" s="70"/>
      <c r="Q657" s="70"/>
      <c r="R657" s="70"/>
      <c r="S657" s="70"/>
      <c r="T657" s="70"/>
      <c r="U657" s="70"/>
      <c r="V657" s="70"/>
      <c r="W657" s="70"/>
      <c r="X657" s="70"/>
      <c r="Y657" s="70"/>
      <c r="Z657" s="70"/>
      <c r="AA657" s="70"/>
    </row>
    <row r="658" spans="1:27" ht="12.75" customHeight="1">
      <c r="A658" s="70"/>
      <c r="B658" s="70"/>
      <c r="C658" s="72"/>
      <c r="D658" s="72"/>
      <c r="E658" s="72"/>
      <c r="F658" s="72"/>
      <c r="G658" s="80"/>
      <c r="H658" s="70"/>
      <c r="I658" s="70"/>
      <c r="J658" s="70"/>
      <c r="K658" s="70"/>
      <c r="L658" s="70"/>
      <c r="M658" s="70"/>
      <c r="N658" s="70"/>
      <c r="O658" s="70"/>
      <c r="P658" s="70"/>
      <c r="Q658" s="70"/>
      <c r="R658" s="70"/>
      <c r="S658" s="70"/>
      <c r="T658" s="70"/>
      <c r="U658" s="70"/>
      <c r="V658" s="70"/>
      <c r="W658" s="70"/>
      <c r="X658" s="70"/>
      <c r="Y658" s="70"/>
      <c r="Z658" s="70"/>
      <c r="AA658" s="70"/>
    </row>
    <row r="659" spans="1:27" ht="12.75" customHeight="1">
      <c r="A659" s="70"/>
      <c r="B659" s="70"/>
      <c r="C659" s="72"/>
      <c r="D659" s="72"/>
      <c r="E659" s="72"/>
      <c r="F659" s="72"/>
      <c r="G659" s="80"/>
      <c r="H659" s="70"/>
      <c r="I659" s="70"/>
      <c r="J659" s="70"/>
      <c r="K659" s="70"/>
      <c r="L659" s="70"/>
      <c r="M659" s="70"/>
      <c r="N659" s="70"/>
      <c r="O659" s="70"/>
      <c r="P659" s="70"/>
      <c r="Q659" s="70"/>
      <c r="R659" s="70"/>
      <c r="S659" s="70"/>
      <c r="T659" s="70"/>
      <c r="U659" s="70"/>
      <c r="V659" s="70"/>
      <c r="W659" s="70"/>
      <c r="X659" s="70"/>
      <c r="Y659" s="70"/>
      <c r="Z659" s="70"/>
      <c r="AA659" s="70"/>
    </row>
    <row r="660" spans="1:27" ht="12.75" customHeight="1">
      <c r="A660" s="70"/>
      <c r="B660" s="70"/>
      <c r="C660" s="72"/>
      <c r="D660" s="72"/>
      <c r="E660" s="72"/>
      <c r="F660" s="72"/>
      <c r="G660" s="80"/>
      <c r="H660" s="70"/>
      <c r="I660" s="70"/>
      <c r="J660" s="70"/>
      <c r="K660" s="70"/>
      <c r="L660" s="70"/>
      <c r="M660" s="70"/>
      <c r="N660" s="70"/>
      <c r="O660" s="70"/>
      <c r="P660" s="70"/>
      <c r="Q660" s="70"/>
      <c r="R660" s="70"/>
      <c r="S660" s="70"/>
      <c r="T660" s="70"/>
      <c r="U660" s="70"/>
      <c r="V660" s="70"/>
      <c r="W660" s="70"/>
      <c r="X660" s="70"/>
      <c r="Y660" s="70"/>
      <c r="Z660" s="70"/>
      <c r="AA660" s="70"/>
    </row>
    <row r="661" spans="1:27" ht="12.75" customHeight="1">
      <c r="A661" s="70"/>
      <c r="B661" s="70"/>
      <c r="C661" s="72"/>
      <c r="D661" s="72"/>
      <c r="E661" s="72"/>
      <c r="F661" s="72"/>
      <c r="G661" s="80"/>
      <c r="H661" s="70"/>
      <c r="I661" s="70"/>
      <c r="J661" s="70"/>
      <c r="K661" s="70"/>
      <c r="L661" s="70"/>
      <c r="M661" s="70"/>
      <c r="N661" s="70"/>
      <c r="O661" s="70"/>
      <c r="P661" s="70"/>
      <c r="Q661" s="70"/>
      <c r="R661" s="70"/>
      <c r="S661" s="70"/>
      <c r="T661" s="70"/>
      <c r="U661" s="70"/>
      <c r="V661" s="70"/>
      <c r="W661" s="70"/>
      <c r="X661" s="70"/>
      <c r="Y661" s="70"/>
      <c r="Z661" s="70"/>
      <c r="AA661" s="70"/>
    </row>
    <row r="662" spans="1:27" ht="12.75" customHeight="1">
      <c r="A662" s="70"/>
      <c r="B662" s="70"/>
      <c r="C662" s="72"/>
      <c r="D662" s="72"/>
      <c r="E662" s="72"/>
      <c r="F662" s="72"/>
      <c r="G662" s="80"/>
      <c r="H662" s="70"/>
      <c r="I662" s="70"/>
      <c r="J662" s="70"/>
      <c r="K662" s="70"/>
      <c r="L662" s="70"/>
      <c r="M662" s="70"/>
      <c r="N662" s="70"/>
      <c r="O662" s="70"/>
      <c r="P662" s="70"/>
      <c r="Q662" s="70"/>
      <c r="R662" s="70"/>
      <c r="S662" s="70"/>
      <c r="T662" s="70"/>
      <c r="U662" s="70"/>
      <c r="V662" s="70"/>
      <c r="W662" s="70"/>
      <c r="X662" s="70"/>
      <c r="Y662" s="70"/>
      <c r="Z662" s="70"/>
      <c r="AA662" s="70"/>
    </row>
    <row r="663" spans="1:27" ht="12.75" customHeight="1">
      <c r="A663" s="70"/>
      <c r="B663" s="70"/>
      <c r="C663" s="72"/>
      <c r="D663" s="72"/>
      <c r="E663" s="72"/>
      <c r="F663" s="72"/>
      <c r="G663" s="80"/>
      <c r="H663" s="70"/>
      <c r="I663" s="70"/>
      <c r="J663" s="70"/>
      <c r="K663" s="70"/>
      <c r="L663" s="70"/>
      <c r="M663" s="70"/>
      <c r="N663" s="70"/>
      <c r="O663" s="70"/>
      <c r="P663" s="70"/>
      <c r="Q663" s="70"/>
      <c r="R663" s="70"/>
      <c r="S663" s="70"/>
      <c r="T663" s="70"/>
      <c r="U663" s="70"/>
      <c r="V663" s="70"/>
      <c r="W663" s="70"/>
      <c r="X663" s="70"/>
      <c r="Y663" s="70"/>
      <c r="Z663" s="70"/>
      <c r="AA663" s="70"/>
    </row>
    <row r="664" spans="1:27" ht="12.75" customHeight="1">
      <c r="A664" s="70"/>
      <c r="B664" s="70"/>
      <c r="C664" s="72"/>
      <c r="D664" s="72"/>
      <c r="E664" s="72"/>
      <c r="F664" s="72"/>
      <c r="G664" s="80"/>
      <c r="H664" s="70"/>
      <c r="I664" s="70"/>
      <c r="J664" s="70"/>
      <c r="K664" s="70"/>
      <c r="L664" s="70"/>
      <c r="M664" s="70"/>
      <c r="N664" s="70"/>
      <c r="O664" s="70"/>
      <c r="P664" s="70"/>
      <c r="Q664" s="70"/>
      <c r="R664" s="70"/>
      <c r="S664" s="70"/>
      <c r="T664" s="70"/>
      <c r="U664" s="70"/>
      <c r="V664" s="70"/>
      <c r="W664" s="70"/>
      <c r="X664" s="70"/>
      <c r="Y664" s="70"/>
      <c r="Z664" s="70"/>
      <c r="AA664" s="70"/>
    </row>
    <row r="665" spans="1:27" ht="12.75" customHeight="1">
      <c r="A665" s="70"/>
      <c r="B665" s="70"/>
      <c r="C665" s="72"/>
      <c r="D665" s="72"/>
      <c r="E665" s="72"/>
      <c r="F665" s="72"/>
      <c r="G665" s="80"/>
      <c r="H665" s="70"/>
      <c r="I665" s="70"/>
      <c r="J665" s="70"/>
      <c r="K665" s="70"/>
      <c r="L665" s="70"/>
      <c r="M665" s="70"/>
      <c r="N665" s="70"/>
      <c r="O665" s="70"/>
      <c r="P665" s="70"/>
      <c r="Q665" s="70"/>
      <c r="R665" s="70"/>
      <c r="S665" s="70"/>
      <c r="T665" s="70"/>
      <c r="U665" s="70"/>
      <c r="V665" s="70"/>
      <c r="W665" s="70"/>
      <c r="X665" s="70"/>
      <c r="Y665" s="70"/>
      <c r="Z665" s="70"/>
      <c r="AA665" s="70"/>
    </row>
    <row r="666" spans="1:27" ht="12.75" customHeight="1">
      <c r="A666" s="70"/>
      <c r="B666" s="70"/>
      <c r="C666" s="72"/>
      <c r="D666" s="72"/>
      <c r="E666" s="72"/>
      <c r="F666" s="72"/>
      <c r="G666" s="80"/>
      <c r="H666" s="70"/>
      <c r="I666" s="70"/>
      <c r="J666" s="70"/>
      <c r="K666" s="70"/>
      <c r="L666" s="70"/>
      <c r="M666" s="70"/>
      <c r="N666" s="70"/>
      <c r="O666" s="70"/>
      <c r="P666" s="70"/>
      <c r="Q666" s="70"/>
      <c r="R666" s="70"/>
      <c r="S666" s="70"/>
      <c r="T666" s="70"/>
      <c r="U666" s="70"/>
      <c r="V666" s="70"/>
      <c r="W666" s="70"/>
      <c r="X666" s="70"/>
      <c r="Y666" s="70"/>
      <c r="Z666" s="70"/>
      <c r="AA666" s="70"/>
    </row>
    <row r="667" spans="1:27" ht="12.75" customHeight="1">
      <c r="A667" s="70"/>
      <c r="B667" s="70"/>
      <c r="C667" s="72"/>
      <c r="D667" s="72"/>
      <c r="E667" s="72"/>
      <c r="F667" s="72"/>
      <c r="G667" s="80"/>
      <c r="H667" s="70"/>
      <c r="I667" s="70"/>
      <c r="J667" s="70"/>
      <c r="K667" s="70"/>
      <c r="L667" s="70"/>
      <c r="M667" s="70"/>
      <c r="N667" s="70"/>
      <c r="O667" s="70"/>
      <c r="P667" s="70"/>
      <c r="Q667" s="70"/>
      <c r="R667" s="70"/>
      <c r="S667" s="70"/>
      <c r="T667" s="70"/>
      <c r="U667" s="70"/>
      <c r="V667" s="70"/>
      <c r="W667" s="70"/>
      <c r="X667" s="70"/>
      <c r="Y667" s="70"/>
      <c r="Z667" s="70"/>
      <c r="AA667" s="70"/>
    </row>
    <row r="668" spans="1:27" ht="12.75" customHeight="1">
      <c r="A668" s="70"/>
      <c r="B668" s="70"/>
      <c r="C668" s="72"/>
      <c r="D668" s="72"/>
      <c r="E668" s="72"/>
      <c r="F668" s="72"/>
      <c r="G668" s="80"/>
      <c r="H668" s="70"/>
      <c r="I668" s="70"/>
      <c r="J668" s="70"/>
      <c r="K668" s="70"/>
      <c r="L668" s="70"/>
      <c r="M668" s="70"/>
      <c r="N668" s="70"/>
      <c r="O668" s="70"/>
      <c r="P668" s="70"/>
      <c r="Q668" s="70"/>
      <c r="R668" s="70"/>
      <c r="S668" s="70"/>
      <c r="T668" s="70"/>
      <c r="U668" s="70"/>
      <c r="V668" s="70"/>
      <c r="W668" s="70"/>
      <c r="X668" s="70"/>
      <c r="Y668" s="70"/>
      <c r="Z668" s="70"/>
      <c r="AA668" s="70"/>
    </row>
    <row r="669" spans="1:27" ht="12.75" customHeight="1">
      <c r="A669" s="70"/>
      <c r="B669" s="70"/>
      <c r="C669" s="72"/>
      <c r="D669" s="72"/>
      <c r="E669" s="72"/>
      <c r="F669" s="72"/>
      <c r="G669" s="80"/>
      <c r="H669" s="70"/>
      <c r="I669" s="70"/>
      <c r="J669" s="70"/>
      <c r="K669" s="70"/>
      <c r="L669" s="70"/>
      <c r="M669" s="70"/>
      <c r="N669" s="70"/>
      <c r="O669" s="70"/>
      <c r="P669" s="70"/>
      <c r="Q669" s="70"/>
      <c r="R669" s="70"/>
      <c r="S669" s="70"/>
      <c r="T669" s="70"/>
      <c r="U669" s="70"/>
      <c r="V669" s="70"/>
      <c r="W669" s="70"/>
      <c r="X669" s="70"/>
      <c r="Y669" s="70"/>
      <c r="Z669" s="70"/>
      <c r="AA669" s="70"/>
    </row>
    <row r="670" spans="1:27" ht="12.75" customHeight="1">
      <c r="A670" s="70"/>
      <c r="B670" s="70"/>
      <c r="C670" s="72"/>
      <c r="D670" s="72"/>
      <c r="E670" s="72"/>
      <c r="F670" s="72"/>
      <c r="G670" s="80"/>
      <c r="H670" s="70"/>
      <c r="I670" s="70"/>
      <c r="J670" s="70"/>
      <c r="K670" s="70"/>
      <c r="L670" s="70"/>
      <c r="M670" s="70"/>
      <c r="N670" s="70"/>
      <c r="O670" s="70"/>
      <c r="P670" s="70"/>
      <c r="Q670" s="70"/>
      <c r="R670" s="70"/>
      <c r="S670" s="70"/>
      <c r="T670" s="70"/>
      <c r="U670" s="70"/>
      <c r="V670" s="70"/>
      <c r="W670" s="70"/>
      <c r="X670" s="70"/>
      <c r="Y670" s="70"/>
      <c r="Z670" s="70"/>
      <c r="AA670" s="70"/>
    </row>
    <row r="671" spans="1:27" ht="12.75" customHeight="1">
      <c r="A671" s="70"/>
      <c r="B671" s="70"/>
      <c r="C671" s="72"/>
      <c r="D671" s="72"/>
      <c r="E671" s="72"/>
      <c r="F671" s="72"/>
      <c r="G671" s="80"/>
      <c r="H671" s="70"/>
      <c r="I671" s="70"/>
      <c r="J671" s="70"/>
      <c r="K671" s="70"/>
      <c r="L671" s="70"/>
      <c r="M671" s="70"/>
      <c r="N671" s="70"/>
      <c r="O671" s="70"/>
      <c r="P671" s="70"/>
      <c r="Q671" s="70"/>
      <c r="R671" s="70"/>
      <c r="S671" s="70"/>
      <c r="T671" s="70"/>
      <c r="U671" s="70"/>
      <c r="V671" s="70"/>
      <c r="W671" s="70"/>
      <c r="X671" s="70"/>
      <c r="Y671" s="70"/>
      <c r="Z671" s="70"/>
      <c r="AA671" s="70"/>
    </row>
    <row r="672" spans="1:27" ht="12.75" customHeight="1">
      <c r="A672" s="70"/>
      <c r="B672" s="70"/>
      <c r="C672" s="72"/>
      <c r="D672" s="72"/>
      <c r="E672" s="72"/>
      <c r="F672" s="72"/>
      <c r="G672" s="80"/>
      <c r="H672" s="70"/>
      <c r="I672" s="70"/>
      <c r="J672" s="70"/>
      <c r="K672" s="70"/>
      <c r="L672" s="70"/>
      <c r="M672" s="70"/>
      <c r="N672" s="70"/>
      <c r="O672" s="70"/>
      <c r="P672" s="70"/>
      <c r="Q672" s="70"/>
      <c r="R672" s="70"/>
      <c r="S672" s="70"/>
      <c r="T672" s="70"/>
      <c r="U672" s="70"/>
      <c r="V672" s="70"/>
      <c r="W672" s="70"/>
      <c r="X672" s="70"/>
      <c r="Y672" s="70"/>
      <c r="Z672" s="70"/>
      <c r="AA672" s="70"/>
    </row>
    <row r="673" spans="1:27" ht="12.75" customHeight="1">
      <c r="A673" s="70"/>
      <c r="B673" s="70"/>
      <c r="C673" s="72"/>
      <c r="D673" s="72"/>
      <c r="E673" s="72"/>
      <c r="F673" s="72"/>
      <c r="G673" s="80"/>
      <c r="H673" s="70"/>
      <c r="I673" s="70"/>
      <c r="J673" s="70"/>
      <c r="K673" s="70"/>
      <c r="L673" s="70"/>
      <c r="M673" s="70"/>
      <c r="N673" s="70"/>
      <c r="O673" s="70"/>
      <c r="P673" s="70"/>
      <c r="Q673" s="70"/>
      <c r="R673" s="70"/>
      <c r="S673" s="70"/>
      <c r="T673" s="70"/>
      <c r="U673" s="70"/>
      <c r="V673" s="70"/>
      <c r="W673" s="70"/>
      <c r="X673" s="70"/>
      <c r="Y673" s="70"/>
      <c r="Z673" s="70"/>
      <c r="AA673" s="70"/>
    </row>
    <row r="674" spans="1:27" ht="12.75" customHeight="1">
      <c r="A674" s="70"/>
      <c r="B674" s="70"/>
      <c r="C674" s="72"/>
      <c r="D674" s="72"/>
      <c r="E674" s="72"/>
      <c r="F674" s="72"/>
      <c r="G674" s="80"/>
      <c r="H674" s="70"/>
      <c r="I674" s="70"/>
      <c r="J674" s="70"/>
      <c r="K674" s="70"/>
      <c r="L674" s="70"/>
      <c r="M674" s="70"/>
      <c r="N674" s="70"/>
      <c r="O674" s="70"/>
      <c r="P674" s="70"/>
      <c r="Q674" s="70"/>
      <c r="R674" s="70"/>
      <c r="S674" s="70"/>
      <c r="T674" s="70"/>
      <c r="U674" s="70"/>
      <c r="V674" s="70"/>
      <c r="W674" s="70"/>
      <c r="X674" s="70"/>
      <c r="Y674" s="70"/>
      <c r="Z674" s="70"/>
      <c r="AA674" s="70"/>
    </row>
    <row r="675" spans="1:27" ht="12.75" customHeight="1">
      <c r="A675" s="70"/>
      <c r="B675" s="70"/>
      <c r="C675" s="72"/>
      <c r="D675" s="72"/>
      <c r="E675" s="72"/>
      <c r="F675" s="72"/>
      <c r="G675" s="80"/>
      <c r="H675" s="70"/>
      <c r="I675" s="70"/>
      <c r="J675" s="70"/>
      <c r="K675" s="70"/>
      <c r="L675" s="70"/>
      <c r="M675" s="70"/>
      <c r="N675" s="70"/>
      <c r="O675" s="70"/>
      <c r="P675" s="70"/>
      <c r="Q675" s="70"/>
      <c r="R675" s="70"/>
      <c r="S675" s="70"/>
      <c r="T675" s="70"/>
      <c r="U675" s="70"/>
      <c r="V675" s="70"/>
      <c r="W675" s="70"/>
      <c r="X675" s="70"/>
      <c r="Y675" s="70"/>
      <c r="Z675" s="70"/>
      <c r="AA675" s="70"/>
    </row>
    <row r="676" spans="1:27" ht="12.75" customHeight="1">
      <c r="A676" s="70"/>
      <c r="B676" s="70"/>
      <c r="C676" s="72"/>
      <c r="D676" s="72"/>
      <c r="E676" s="72"/>
      <c r="F676" s="72"/>
      <c r="G676" s="80"/>
      <c r="H676" s="70"/>
      <c r="I676" s="70"/>
      <c r="J676" s="70"/>
      <c r="K676" s="70"/>
      <c r="L676" s="70"/>
      <c r="M676" s="70"/>
      <c r="N676" s="70"/>
      <c r="O676" s="70"/>
      <c r="P676" s="70"/>
      <c r="Q676" s="70"/>
      <c r="R676" s="70"/>
      <c r="S676" s="70"/>
      <c r="T676" s="70"/>
      <c r="U676" s="70"/>
      <c r="V676" s="70"/>
      <c r="W676" s="70"/>
      <c r="X676" s="70"/>
      <c r="Y676" s="70"/>
      <c r="Z676" s="70"/>
      <c r="AA676" s="70"/>
    </row>
    <row r="677" spans="1:27" ht="12.75" customHeight="1">
      <c r="A677" s="70"/>
      <c r="B677" s="70"/>
      <c r="C677" s="72"/>
      <c r="D677" s="72"/>
      <c r="E677" s="72"/>
      <c r="F677" s="72"/>
      <c r="G677" s="80"/>
      <c r="H677" s="70"/>
      <c r="I677" s="70"/>
      <c r="J677" s="70"/>
      <c r="K677" s="70"/>
      <c r="L677" s="70"/>
      <c r="M677" s="70"/>
      <c r="N677" s="70"/>
      <c r="O677" s="70"/>
      <c r="P677" s="70"/>
      <c r="Q677" s="70"/>
      <c r="R677" s="70"/>
      <c r="S677" s="70"/>
      <c r="T677" s="70"/>
      <c r="U677" s="70"/>
      <c r="V677" s="70"/>
      <c r="W677" s="70"/>
      <c r="X677" s="70"/>
      <c r="Y677" s="70"/>
      <c r="Z677" s="70"/>
      <c r="AA677" s="70"/>
    </row>
    <row r="678" spans="1:27" ht="12.75" customHeight="1">
      <c r="A678" s="70"/>
      <c r="B678" s="70"/>
      <c r="C678" s="72"/>
      <c r="D678" s="72"/>
      <c r="E678" s="72"/>
      <c r="F678" s="72"/>
      <c r="G678" s="80"/>
      <c r="H678" s="70"/>
      <c r="I678" s="70"/>
      <c r="J678" s="70"/>
      <c r="K678" s="70"/>
      <c r="L678" s="70"/>
      <c r="M678" s="70"/>
      <c r="N678" s="70"/>
      <c r="O678" s="70"/>
      <c r="P678" s="70"/>
      <c r="Q678" s="70"/>
      <c r="R678" s="70"/>
      <c r="S678" s="70"/>
      <c r="T678" s="70"/>
      <c r="U678" s="70"/>
      <c r="V678" s="70"/>
      <c r="W678" s="70"/>
      <c r="X678" s="70"/>
      <c r="Y678" s="70"/>
      <c r="Z678" s="70"/>
      <c r="AA678" s="70"/>
    </row>
    <row r="679" spans="1:27" ht="12.75" customHeight="1">
      <c r="A679" s="70"/>
      <c r="B679" s="70"/>
      <c r="C679" s="72"/>
      <c r="D679" s="72"/>
      <c r="E679" s="72"/>
      <c r="F679" s="72"/>
      <c r="G679" s="80"/>
      <c r="H679" s="70"/>
      <c r="I679" s="70"/>
      <c r="J679" s="70"/>
      <c r="K679" s="70"/>
      <c r="L679" s="70"/>
      <c r="M679" s="70"/>
      <c r="N679" s="70"/>
      <c r="O679" s="70"/>
      <c r="P679" s="70"/>
      <c r="Q679" s="70"/>
      <c r="R679" s="70"/>
      <c r="S679" s="70"/>
      <c r="T679" s="70"/>
      <c r="U679" s="70"/>
      <c r="V679" s="70"/>
      <c r="W679" s="70"/>
      <c r="X679" s="70"/>
      <c r="Y679" s="70"/>
      <c r="Z679" s="70"/>
      <c r="AA679" s="70"/>
    </row>
    <row r="680" spans="1:27" ht="12.75" customHeight="1">
      <c r="A680" s="70"/>
      <c r="B680" s="70"/>
      <c r="C680" s="72"/>
      <c r="D680" s="72"/>
      <c r="E680" s="72"/>
      <c r="F680" s="72"/>
      <c r="G680" s="80"/>
      <c r="H680" s="70"/>
      <c r="I680" s="70"/>
      <c r="J680" s="70"/>
      <c r="K680" s="70"/>
      <c r="L680" s="70"/>
      <c r="M680" s="70"/>
      <c r="N680" s="70"/>
      <c r="O680" s="70"/>
      <c r="P680" s="70"/>
      <c r="Q680" s="70"/>
      <c r="R680" s="70"/>
      <c r="S680" s="70"/>
      <c r="T680" s="70"/>
      <c r="U680" s="70"/>
      <c r="V680" s="70"/>
      <c r="W680" s="70"/>
      <c r="X680" s="70"/>
      <c r="Y680" s="70"/>
      <c r="Z680" s="70"/>
      <c r="AA680" s="70"/>
    </row>
    <row r="681" spans="1:27" ht="12.75" customHeight="1">
      <c r="A681" s="70"/>
      <c r="B681" s="70"/>
      <c r="C681" s="72"/>
      <c r="D681" s="72"/>
      <c r="E681" s="72"/>
      <c r="F681" s="72"/>
      <c r="G681" s="80"/>
      <c r="H681" s="70"/>
      <c r="I681" s="70"/>
      <c r="J681" s="70"/>
      <c r="K681" s="70"/>
      <c r="L681" s="70"/>
      <c r="M681" s="70"/>
      <c r="N681" s="70"/>
      <c r="O681" s="70"/>
      <c r="P681" s="70"/>
      <c r="Q681" s="70"/>
      <c r="R681" s="70"/>
      <c r="S681" s="70"/>
      <c r="T681" s="70"/>
      <c r="U681" s="70"/>
      <c r="V681" s="70"/>
      <c r="W681" s="70"/>
      <c r="X681" s="70"/>
      <c r="Y681" s="70"/>
      <c r="Z681" s="70"/>
      <c r="AA681" s="70"/>
    </row>
    <row r="682" spans="1:27" ht="12.75" customHeight="1">
      <c r="A682" s="70"/>
      <c r="B682" s="70"/>
      <c r="C682" s="72"/>
      <c r="D682" s="72"/>
      <c r="E682" s="72"/>
      <c r="F682" s="72"/>
      <c r="G682" s="80"/>
      <c r="H682" s="70"/>
      <c r="I682" s="70"/>
      <c r="J682" s="70"/>
      <c r="K682" s="70"/>
      <c r="L682" s="70"/>
      <c r="M682" s="70"/>
      <c r="N682" s="70"/>
      <c r="O682" s="70"/>
      <c r="P682" s="70"/>
      <c r="Q682" s="70"/>
      <c r="R682" s="70"/>
      <c r="S682" s="70"/>
      <c r="T682" s="70"/>
      <c r="U682" s="70"/>
      <c r="V682" s="70"/>
      <c r="W682" s="70"/>
      <c r="X682" s="70"/>
      <c r="Y682" s="70"/>
      <c r="Z682" s="70"/>
      <c r="AA682" s="70"/>
    </row>
    <row r="683" spans="1:27" ht="12.75" customHeight="1">
      <c r="A683" s="70"/>
      <c r="B683" s="70"/>
      <c r="C683" s="72"/>
      <c r="D683" s="72"/>
      <c r="E683" s="72"/>
      <c r="F683" s="72"/>
      <c r="G683" s="80"/>
      <c r="H683" s="70"/>
      <c r="I683" s="70"/>
      <c r="J683" s="70"/>
      <c r="K683" s="70"/>
      <c r="L683" s="70"/>
      <c r="M683" s="70"/>
      <c r="N683" s="70"/>
      <c r="O683" s="70"/>
      <c r="P683" s="70"/>
      <c r="Q683" s="70"/>
      <c r="R683" s="70"/>
      <c r="S683" s="70"/>
      <c r="T683" s="70"/>
      <c r="U683" s="70"/>
      <c r="V683" s="70"/>
      <c r="W683" s="70"/>
      <c r="X683" s="70"/>
      <c r="Y683" s="70"/>
      <c r="Z683" s="70"/>
      <c r="AA683" s="70"/>
    </row>
    <row r="684" spans="1:27" ht="12.75" customHeight="1">
      <c r="A684" s="70"/>
      <c r="B684" s="70"/>
      <c r="C684" s="72"/>
      <c r="D684" s="72"/>
      <c r="E684" s="72"/>
      <c r="F684" s="72"/>
      <c r="G684" s="80"/>
      <c r="H684" s="70"/>
      <c r="I684" s="70"/>
      <c r="J684" s="70"/>
      <c r="K684" s="70"/>
      <c r="L684" s="70"/>
      <c r="M684" s="70"/>
      <c r="N684" s="70"/>
      <c r="O684" s="70"/>
      <c r="P684" s="70"/>
      <c r="Q684" s="70"/>
      <c r="R684" s="70"/>
      <c r="S684" s="70"/>
      <c r="T684" s="70"/>
      <c r="U684" s="70"/>
      <c r="V684" s="70"/>
      <c r="W684" s="70"/>
      <c r="X684" s="70"/>
      <c r="Y684" s="70"/>
      <c r="Z684" s="70"/>
      <c r="AA684" s="70"/>
    </row>
    <row r="685" spans="1:27" ht="12.75" customHeight="1">
      <c r="A685" s="70"/>
      <c r="B685" s="70"/>
      <c r="C685" s="72"/>
      <c r="D685" s="72"/>
      <c r="E685" s="72"/>
      <c r="F685" s="72"/>
      <c r="G685" s="80"/>
      <c r="H685" s="70"/>
      <c r="I685" s="70"/>
      <c r="J685" s="70"/>
      <c r="K685" s="70"/>
      <c r="L685" s="70"/>
      <c r="M685" s="70"/>
      <c r="N685" s="70"/>
      <c r="O685" s="70"/>
      <c r="P685" s="70"/>
      <c r="Q685" s="70"/>
      <c r="R685" s="70"/>
      <c r="S685" s="70"/>
      <c r="T685" s="70"/>
      <c r="U685" s="70"/>
      <c r="V685" s="70"/>
      <c r="W685" s="70"/>
      <c r="X685" s="70"/>
      <c r="Y685" s="70"/>
      <c r="Z685" s="70"/>
      <c r="AA685" s="70"/>
    </row>
    <row r="686" spans="1:27" ht="12.75" customHeight="1">
      <c r="A686" s="70"/>
      <c r="B686" s="70"/>
      <c r="C686" s="72"/>
      <c r="D686" s="72"/>
      <c r="E686" s="72"/>
      <c r="F686" s="72"/>
      <c r="G686" s="80"/>
      <c r="H686" s="70"/>
      <c r="I686" s="70"/>
      <c r="J686" s="70"/>
      <c r="K686" s="70"/>
      <c r="L686" s="70"/>
      <c r="M686" s="70"/>
      <c r="N686" s="70"/>
      <c r="O686" s="70"/>
      <c r="P686" s="70"/>
      <c r="Q686" s="70"/>
      <c r="R686" s="70"/>
      <c r="S686" s="70"/>
      <c r="T686" s="70"/>
      <c r="U686" s="70"/>
      <c r="V686" s="70"/>
      <c r="W686" s="70"/>
      <c r="X686" s="70"/>
      <c r="Y686" s="70"/>
      <c r="Z686" s="70"/>
      <c r="AA686" s="70"/>
    </row>
    <row r="687" spans="1:27" ht="12.75" customHeight="1">
      <c r="A687" s="70"/>
      <c r="B687" s="70"/>
      <c r="C687" s="72"/>
      <c r="D687" s="72"/>
      <c r="E687" s="72"/>
      <c r="F687" s="72"/>
      <c r="G687" s="80"/>
      <c r="H687" s="70"/>
      <c r="I687" s="70"/>
      <c r="J687" s="70"/>
      <c r="K687" s="70"/>
      <c r="L687" s="70"/>
      <c r="M687" s="70"/>
      <c r="N687" s="70"/>
      <c r="O687" s="70"/>
      <c r="P687" s="70"/>
      <c r="Q687" s="70"/>
      <c r="R687" s="70"/>
      <c r="S687" s="70"/>
      <c r="T687" s="70"/>
      <c r="U687" s="70"/>
      <c r="V687" s="70"/>
      <c r="W687" s="70"/>
      <c r="X687" s="70"/>
      <c r="Y687" s="70"/>
      <c r="Z687" s="70"/>
      <c r="AA687" s="70"/>
    </row>
    <row r="688" spans="1:27" ht="12.75" customHeight="1">
      <c r="A688" s="70"/>
      <c r="B688" s="70"/>
      <c r="C688" s="72"/>
      <c r="D688" s="72"/>
      <c r="E688" s="72"/>
      <c r="F688" s="72"/>
      <c r="G688" s="80"/>
      <c r="H688" s="70"/>
      <c r="I688" s="70"/>
      <c r="J688" s="70"/>
      <c r="K688" s="70"/>
      <c r="L688" s="70"/>
      <c r="M688" s="70"/>
      <c r="N688" s="70"/>
      <c r="O688" s="70"/>
      <c r="P688" s="70"/>
      <c r="Q688" s="70"/>
      <c r="R688" s="70"/>
      <c r="S688" s="70"/>
      <c r="T688" s="70"/>
      <c r="U688" s="70"/>
      <c r="V688" s="70"/>
      <c r="W688" s="70"/>
      <c r="X688" s="70"/>
      <c r="Y688" s="70"/>
      <c r="Z688" s="70"/>
      <c r="AA688" s="70"/>
    </row>
    <row r="689" spans="1:27" ht="12.75" customHeight="1">
      <c r="A689" s="70"/>
      <c r="B689" s="70"/>
      <c r="C689" s="72"/>
      <c r="D689" s="72"/>
      <c r="E689" s="72"/>
      <c r="F689" s="72"/>
      <c r="G689" s="80"/>
      <c r="H689" s="70"/>
      <c r="I689" s="70"/>
      <c r="J689" s="70"/>
      <c r="K689" s="70"/>
      <c r="L689" s="70"/>
      <c r="M689" s="70"/>
      <c r="N689" s="70"/>
      <c r="O689" s="70"/>
      <c r="P689" s="70"/>
      <c r="Q689" s="70"/>
      <c r="R689" s="70"/>
      <c r="S689" s="70"/>
      <c r="T689" s="70"/>
      <c r="U689" s="70"/>
      <c r="V689" s="70"/>
      <c r="W689" s="70"/>
      <c r="X689" s="70"/>
      <c r="Y689" s="70"/>
      <c r="Z689" s="70"/>
      <c r="AA689" s="70"/>
    </row>
    <row r="690" spans="1:27" ht="12.75" customHeight="1">
      <c r="A690" s="70"/>
      <c r="B690" s="70"/>
      <c r="C690" s="72"/>
      <c r="D690" s="72"/>
      <c r="E690" s="72"/>
      <c r="F690" s="72"/>
      <c r="G690" s="80"/>
      <c r="H690" s="70"/>
      <c r="I690" s="70"/>
      <c r="J690" s="70"/>
      <c r="K690" s="70"/>
      <c r="L690" s="70"/>
      <c r="M690" s="70"/>
      <c r="N690" s="70"/>
      <c r="O690" s="70"/>
      <c r="P690" s="70"/>
      <c r="Q690" s="70"/>
      <c r="R690" s="70"/>
      <c r="S690" s="70"/>
      <c r="T690" s="70"/>
      <c r="U690" s="70"/>
      <c r="V690" s="70"/>
      <c r="W690" s="70"/>
      <c r="X690" s="70"/>
      <c r="Y690" s="70"/>
      <c r="Z690" s="70"/>
      <c r="AA690" s="70"/>
    </row>
    <row r="691" spans="1:27" ht="12.75" customHeight="1">
      <c r="A691" s="70"/>
      <c r="B691" s="70"/>
      <c r="C691" s="72"/>
      <c r="D691" s="72"/>
      <c r="E691" s="72"/>
      <c r="F691" s="72"/>
      <c r="G691" s="80"/>
      <c r="H691" s="70"/>
      <c r="I691" s="70"/>
      <c r="J691" s="70"/>
      <c r="K691" s="70"/>
      <c r="L691" s="70"/>
      <c r="M691" s="70"/>
      <c r="N691" s="70"/>
      <c r="O691" s="70"/>
      <c r="P691" s="70"/>
      <c r="Q691" s="70"/>
      <c r="R691" s="70"/>
      <c r="S691" s="70"/>
      <c r="T691" s="70"/>
      <c r="U691" s="70"/>
      <c r="V691" s="70"/>
      <c r="W691" s="70"/>
      <c r="X691" s="70"/>
      <c r="Y691" s="70"/>
      <c r="Z691" s="70"/>
      <c r="AA691" s="70"/>
    </row>
    <row r="692" spans="1:27" ht="12.75" customHeight="1">
      <c r="A692" s="70"/>
      <c r="B692" s="70"/>
      <c r="C692" s="72"/>
      <c r="D692" s="72"/>
      <c r="E692" s="72"/>
      <c r="F692" s="72"/>
      <c r="G692" s="80"/>
      <c r="H692" s="70"/>
      <c r="I692" s="70"/>
      <c r="J692" s="70"/>
      <c r="K692" s="70"/>
      <c r="L692" s="70"/>
      <c r="M692" s="70"/>
      <c r="N692" s="70"/>
      <c r="O692" s="70"/>
      <c r="P692" s="70"/>
      <c r="Q692" s="70"/>
      <c r="R692" s="70"/>
      <c r="S692" s="70"/>
      <c r="T692" s="70"/>
      <c r="U692" s="70"/>
      <c r="V692" s="70"/>
      <c r="W692" s="70"/>
      <c r="X692" s="70"/>
      <c r="Y692" s="70"/>
      <c r="Z692" s="70"/>
      <c r="AA692" s="70"/>
    </row>
    <row r="693" spans="1:27" ht="12.75" customHeight="1">
      <c r="A693" s="70"/>
      <c r="B693" s="70"/>
      <c r="C693" s="72"/>
      <c r="D693" s="72"/>
      <c r="E693" s="72"/>
      <c r="F693" s="72"/>
      <c r="G693" s="80"/>
      <c r="H693" s="70"/>
      <c r="I693" s="70"/>
      <c r="J693" s="70"/>
      <c r="K693" s="70"/>
      <c r="L693" s="70"/>
      <c r="M693" s="70"/>
      <c r="N693" s="70"/>
      <c r="O693" s="70"/>
      <c r="P693" s="70"/>
      <c r="Q693" s="70"/>
      <c r="R693" s="70"/>
      <c r="S693" s="70"/>
      <c r="T693" s="70"/>
      <c r="U693" s="70"/>
      <c r="V693" s="70"/>
      <c r="W693" s="70"/>
      <c r="X693" s="70"/>
      <c r="Y693" s="70"/>
      <c r="Z693" s="70"/>
      <c r="AA693" s="70"/>
    </row>
    <row r="694" spans="1:27" ht="12.75" customHeight="1">
      <c r="A694" s="70"/>
      <c r="B694" s="70"/>
      <c r="C694" s="72"/>
      <c r="D694" s="72"/>
      <c r="E694" s="72"/>
      <c r="F694" s="72"/>
      <c r="G694" s="80"/>
      <c r="H694" s="70"/>
      <c r="I694" s="70"/>
      <c r="J694" s="70"/>
      <c r="K694" s="70"/>
      <c r="L694" s="70"/>
      <c r="M694" s="70"/>
      <c r="N694" s="70"/>
      <c r="O694" s="70"/>
      <c r="P694" s="70"/>
      <c r="Q694" s="70"/>
      <c r="R694" s="70"/>
      <c r="S694" s="70"/>
      <c r="T694" s="70"/>
      <c r="U694" s="70"/>
      <c r="V694" s="70"/>
      <c r="W694" s="70"/>
      <c r="X694" s="70"/>
      <c r="Y694" s="70"/>
      <c r="Z694" s="70"/>
      <c r="AA694" s="70"/>
    </row>
    <row r="695" spans="1:27" ht="12.75" customHeight="1">
      <c r="A695" s="70"/>
      <c r="B695" s="70"/>
      <c r="C695" s="72"/>
      <c r="D695" s="72"/>
      <c r="E695" s="72"/>
      <c r="F695" s="72"/>
      <c r="G695" s="80"/>
      <c r="H695" s="70"/>
      <c r="I695" s="70"/>
      <c r="J695" s="70"/>
      <c r="K695" s="70"/>
      <c r="L695" s="70"/>
      <c r="M695" s="70"/>
      <c r="N695" s="70"/>
      <c r="O695" s="70"/>
      <c r="P695" s="70"/>
      <c r="Q695" s="70"/>
      <c r="R695" s="70"/>
      <c r="S695" s="70"/>
      <c r="T695" s="70"/>
      <c r="U695" s="70"/>
      <c r="V695" s="70"/>
      <c r="W695" s="70"/>
      <c r="X695" s="70"/>
      <c r="Y695" s="70"/>
      <c r="Z695" s="70"/>
      <c r="AA695" s="70"/>
    </row>
    <row r="696" spans="1:27" ht="12.75" customHeight="1">
      <c r="A696" s="70"/>
      <c r="B696" s="70"/>
      <c r="C696" s="72"/>
      <c r="D696" s="72"/>
      <c r="E696" s="72"/>
      <c r="F696" s="72"/>
      <c r="G696" s="80"/>
      <c r="H696" s="70"/>
      <c r="I696" s="70"/>
      <c r="J696" s="70"/>
      <c r="K696" s="70"/>
      <c r="L696" s="70"/>
      <c r="M696" s="70"/>
      <c r="N696" s="70"/>
      <c r="O696" s="70"/>
      <c r="P696" s="70"/>
      <c r="Q696" s="70"/>
      <c r="R696" s="70"/>
      <c r="S696" s="70"/>
      <c r="T696" s="70"/>
      <c r="U696" s="70"/>
      <c r="V696" s="70"/>
      <c r="W696" s="70"/>
      <c r="X696" s="70"/>
      <c r="Y696" s="70"/>
      <c r="Z696" s="70"/>
      <c r="AA696" s="70"/>
    </row>
    <row r="697" spans="1:27" ht="12.75" customHeight="1">
      <c r="A697" s="70"/>
      <c r="B697" s="70"/>
      <c r="C697" s="72"/>
      <c r="D697" s="72"/>
      <c r="E697" s="72"/>
      <c r="F697" s="72"/>
      <c r="G697" s="80"/>
      <c r="H697" s="70"/>
      <c r="I697" s="70"/>
      <c r="J697" s="70"/>
      <c r="K697" s="70"/>
      <c r="L697" s="70"/>
      <c r="M697" s="70"/>
      <c r="N697" s="70"/>
      <c r="O697" s="70"/>
      <c r="P697" s="70"/>
      <c r="Q697" s="70"/>
      <c r="R697" s="70"/>
      <c r="S697" s="70"/>
      <c r="T697" s="70"/>
      <c r="U697" s="70"/>
      <c r="V697" s="70"/>
      <c r="W697" s="70"/>
      <c r="X697" s="70"/>
      <c r="Y697" s="70"/>
      <c r="Z697" s="70"/>
      <c r="AA697" s="70"/>
    </row>
    <row r="698" spans="1:27" ht="12.75" customHeight="1">
      <c r="A698" s="70"/>
      <c r="B698" s="70"/>
      <c r="C698" s="72"/>
      <c r="D698" s="72"/>
      <c r="E698" s="72"/>
      <c r="F698" s="72"/>
      <c r="G698" s="80"/>
      <c r="H698" s="70"/>
      <c r="I698" s="70"/>
      <c r="J698" s="70"/>
      <c r="K698" s="70"/>
      <c r="L698" s="70"/>
      <c r="M698" s="70"/>
      <c r="N698" s="70"/>
      <c r="O698" s="70"/>
      <c r="P698" s="70"/>
      <c r="Q698" s="70"/>
      <c r="R698" s="70"/>
      <c r="S698" s="70"/>
      <c r="T698" s="70"/>
      <c r="U698" s="70"/>
      <c r="V698" s="70"/>
      <c r="W698" s="70"/>
      <c r="X698" s="70"/>
      <c r="Y698" s="70"/>
      <c r="Z698" s="70"/>
      <c r="AA698" s="70"/>
    </row>
    <row r="699" spans="1:27" ht="12.75" customHeight="1">
      <c r="A699" s="70"/>
      <c r="B699" s="70"/>
      <c r="C699" s="72"/>
      <c r="D699" s="72"/>
      <c r="E699" s="72"/>
      <c r="F699" s="72"/>
      <c r="G699" s="80"/>
      <c r="H699" s="70"/>
      <c r="I699" s="70"/>
      <c r="J699" s="70"/>
      <c r="K699" s="70"/>
      <c r="L699" s="70"/>
      <c r="M699" s="70"/>
      <c r="N699" s="70"/>
      <c r="O699" s="70"/>
      <c r="P699" s="70"/>
      <c r="Q699" s="70"/>
      <c r="R699" s="70"/>
      <c r="S699" s="70"/>
      <c r="T699" s="70"/>
      <c r="U699" s="70"/>
      <c r="V699" s="70"/>
      <c r="W699" s="70"/>
      <c r="X699" s="70"/>
      <c r="Y699" s="70"/>
      <c r="Z699" s="70"/>
      <c r="AA699" s="70"/>
    </row>
    <row r="700" spans="1:27" ht="12.75" customHeight="1">
      <c r="A700" s="70"/>
      <c r="B700" s="70"/>
      <c r="C700" s="72"/>
      <c r="D700" s="72"/>
      <c r="E700" s="72"/>
      <c r="F700" s="72"/>
      <c r="G700" s="80"/>
      <c r="H700" s="70"/>
      <c r="I700" s="70"/>
      <c r="J700" s="70"/>
      <c r="K700" s="70"/>
      <c r="L700" s="70"/>
      <c r="M700" s="70"/>
      <c r="N700" s="70"/>
      <c r="O700" s="70"/>
      <c r="P700" s="70"/>
      <c r="Q700" s="70"/>
      <c r="R700" s="70"/>
      <c r="S700" s="70"/>
      <c r="T700" s="70"/>
      <c r="U700" s="70"/>
      <c r="V700" s="70"/>
      <c r="W700" s="70"/>
      <c r="X700" s="70"/>
      <c r="Y700" s="70"/>
      <c r="Z700" s="70"/>
      <c r="AA700" s="70"/>
    </row>
    <row r="701" spans="1:27" ht="12.75" customHeight="1">
      <c r="A701" s="70"/>
      <c r="B701" s="70"/>
      <c r="C701" s="72"/>
      <c r="D701" s="72"/>
      <c r="E701" s="72"/>
      <c r="F701" s="72"/>
      <c r="G701" s="80"/>
      <c r="H701" s="70"/>
      <c r="I701" s="70"/>
      <c r="J701" s="70"/>
      <c r="K701" s="70"/>
      <c r="L701" s="70"/>
      <c r="M701" s="70"/>
      <c r="N701" s="70"/>
      <c r="O701" s="70"/>
      <c r="P701" s="70"/>
      <c r="Q701" s="70"/>
      <c r="R701" s="70"/>
      <c r="S701" s="70"/>
      <c r="T701" s="70"/>
      <c r="U701" s="70"/>
      <c r="V701" s="70"/>
      <c r="W701" s="70"/>
      <c r="X701" s="70"/>
      <c r="Y701" s="70"/>
      <c r="Z701" s="70"/>
      <c r="AA701" s="70"/>
    </row>
    <row r="702" spans="1:27" ht="12.75" customHeight="1">
      <c r="A702" s="70"/>
      <c r="B702" s="70"/>
      <c r="C702" s="72"/>
      <c r="D702" s="72"/>
      <c r="E702" s="72"/>
      <c r="F702" s="72"/>
      <c r="G702" s="80"/>
      <c r="H702" s="70"/>
      <c r="I702" s="70"/>
      <c r="J702" s="70"/>
      <c r="K702" s="70"/>
      <c r="L702" s="70"/>
      <c r="M702" s="70"/>
      <c r="N702" s="70"/>
      <c r="O702" s="70"/>
      <c r="P702" s="70"/>
      <c r="Q702" s="70"/>
      <c r="R702" s="70"/>
      <c r="S702" s="70"/>
      <c r="T702" s="70"/>
      <c r="U702" s="70"/>
      <c r="V702" s="70"/>
      <c r="W702" s="70"/>
      <c r="X702" s="70"/>
      <c r="Y702" s="70"/>
      <c r="Z702" s="70"/>
      <c r="AA702" s="70"/>
    </row>
    <row r="703" spans="1:27" ht="12.75" customHeight="1">
      <c r="A703" s="70"/>
      <c r="B703" s="70"/>
      <c r="C703" s="72"/>
      <c r="D703" s="72"/>
      <c r="E703" s="72"/>
      <c r="F703" s="72"/>
      <c r="G703" s="80"/>
      <c r="H703" s="70"/>
      <c r="I703" s="70"/>
      <c r="J703" s="70"/>
      <c r="K703" s="70"/>
      <c r="L703" s="70"/>
      <c r="M703" s="70"/>
      <c r="N703" s="70"/>
      <c r="O703" s="70"/>
      <c r="P703" s="70"/>
      <c r="Q703" s="70"/>
      <c r="R703" s="70"/>
      <c r="S703" s="70"/>
      <c r="T703" s="70"/>
      <c r="U703" s="70"/>
      <c r="V703" s="70"/>
      <c r="W703" s="70"/>
      <c r="X703" s="70"/>
      <c r="Y703" s="70"/>
      <c r="Z703" s="70"/>
      <c r="AA703" s="70"/>
    </row>
    <row r="704" spans="1:27" ht="12.75" customHeight="1">
      <c r="A704" s="70"/>
      <c r="B704" s="70"/>
      <c r="C704" s="72"/>
      <c r="D704" s="72"/>
      <c r="E704" s="72"/>
      <c r="F704" s="72"/>
      <c r="G704" s="80"/>
      <c r="H704" s="70"/>
      <c r="I704" s="70"/>
      <c r="J704" s="70"/>
      <c r="K704" s="70"/>
      <c r="L704" s="70"/>
      <c r="M704" s="70"/>
      <c r="N704" s="70"/>
      <c r="O704" s="70"/>
      <c r="P704" s="70"/>
      <c r="Q704" s="70"/>
      <c r="R704" s="70"/>
      <c r="S704" s="70"/>
      <c r="T704" s="70"/>
      <c r="U704" s="70"/>
      <c r="V704" s="70"/>
      <c r="W704" s="70"/>
      <c r="X704" s="70"/>
      <c r="Y704" s="70"/>
      <c r="Z704" s="70"/>
      <c r="AA704" s="70"/>
    </row>
    <row r="705" spans="1:27" ht="12.75" customHeight="1">
      <c r="A705" s="70"/>
      <c r="B705" s="70"/>
      <c r="C705" s="72"/>
      <c r="D705" s="72"/>
      <c r="E705" s="72"/>
      <c r="F705" s="72"/>
      <c r="G705" s="80"/>
      <c r="H705" s="70"/>
      <c r="I705" s="70"/>
      <c r="J705" s="70"/>
      <c r="K705" s="70"/>
      <c r="L705" s="70"/>
      <c r="M705" s="70"/>
      <c r="N705" s="70"/>
      <c r="O705" s="70"/>
      <c r="P705" s="70"/>
      <c r="Q705" s="70"/>
      <c r="R705" s="70"/>
      <c r="S705" s="70"/>
      <c r="T705" s="70"/>
      <c r="U705" s="70"/>
      <c r="V705" s="70"/>
      <c r="W705" s="70"/>
      <c r="X705" s="70"/>
      <c r="Y705" s="70"/>
      <c r="Z705" s="70"/>
      <c r="AA705" s="70"/>
    </row>
    <row r="706" spans="1:27" ht="12.75" customHeight="1">
      <c r="A706" s="70"/>
      <c r="B706" s="70"/>
      <c r="C706" s="72"/>
      <c r="D706" s="72"/>
      <c r="E706" s="72"/>
      <c r="F706" s="72"/>
      <c r="G706" s="80"/>
      <c r="H706" s="70"/>
      <c r="I706" s="70"/>
      <c r="J706" s="70"/>
      <c r="K706" s="70"/>
      <c r="L706" s="70"/>
      <c r="M706" s="70"/>
      <c r="N706" s="70"/>
      <c r="O706" s="70"/>
      <c r="P706" s="70"/>
      <c r="Q706" s="70"/>
      <c r="R706" s="70"/>
      <c r="S706" s="70"/>
      <c r="T706" s="70"/>
      <c r="U706" s="70"/>
      <c r="V706" s="70"/>
      <c r="W706" s="70"/>
      <c r="X706" s="70"/>
      <c r="Y706" s="70"/>
      <c r="Z706" s="70"/>
      <c r="AA706" s="70"/>
    </row>
    <row r="707" spans="1:27" ht="12.75" customHeight="1">
      <c r="A707" s="70"/>
      <c r="B707" s="70"/>
      <c r="C707" s="72"/>
      <c r="D707" s="72"/>
      <c r="E707" s="72"/>
      <c r="F707" s="72"/>
      <c r="G707" s="80"/>
      <c r="H707" s="70"/>
      <c r="I707" s="70"/>
      <c r="J707" s="70"/>
      <c r="K707" s="70"/>
      <c r="L707" s="70"/>
      <c r="M707" s="70"/>
      <c r="N707" s="70"/>
      <c r="O707" s="70"/>
      <c r="P707" s="70"/>
      <c r="Q707" s="70"/>
      <c r="R707" s="70"/>
      <c r="S707" s="70"/>
      <c r="T707" s="70"/>
      <c r="U707" s="70"/>
      <c r="V707" s="70"/>
      <c r="W707" s="70"/>
      <c r="X707" s="70"/>
      <c r="Y707" s="70"/>
      <c r="Z707" s="70"/>
      <c r="AA707" s="70"/>
    </row>
    <row r="708" spans="1:27" ht="12.75" customHeight="1">
      <c r="A708" s="70"/>
      <c r="B708" s="70"/>
      <c r="C708" s="72"/>
      <c r="D708" s="72"/>
      <c r="E708" s="72"/>
      <c r="F708" s="72"/>
      <c r="G708" s="80"/>
      <c r="H708" s="70"/>
      <c r="I708" s="70"/>
      <c r="J708" s="70"/>
      <c r="K708" s="70"/>
      <c r="L708" s="70"/>
      <c r="M708" s="70"/>
      <c r="N708" s="70"/>
      <c r="O708" s="70"/>
      <c r="P708" s="70"/>
      <c r="Q708" s="70"/>
      <c r="R708" s="70"/>
      <c r="S708" s="70"/>
      <c r="T708" s="70"/>
      <c r="U708" s="70"/>
      <c r="V708" s="70"/>
      <c r="W708" s="70"/>
      <c r="X708" s="70"/>
      <c r="Y708" s="70"/>
      <c r="Z708" s="70"/>
      <c r="AA708" s="70"/>
    </row>
    <row r="709" spans="1:27" ht="12.75" customHeight="1">
      <c r="A709" s="70"/>
      <c r="B709" s="70"/>
      <c r="C709" s="72"/>
      <c r="D709" s="72"/>
      <c r="E709" s="72"/>
      <c r="F709" s="72"/>
      <c r="G709" s="80"/>
      <c r="H709" s="70"/>
      <c r="I709" s="70"/>
      <c r="J709" s="70"/>
      <c r="K709" s="70"/>
      <c r="L709" s="70"/>
      <c r="M709" s="70"/>
      <c r="N709" s="70"/>
      <c r="O709" s="70"/>
      <c r="P709" s="70"/>
      <c r="Q709" s="70"/>
      <c r="R709" s="70"/>
      <c r="S709" s="70"/>
      <c r="T709" s="70"/>
      <c r="U709" s="70"/>
      <c r="V709" s="70"/>
      <c r="W709" s="70"/>
      <c r="X709" s="70"/>
      <c r="Y709" s="70"/>
      <c r="Z709" s="70"/>
      <c r="AA709" s="70"/>
    </row>
    <row r="710" spans="1:27" ht="12.75" customHeight="1">
      <c r="A710" s="70"/>
      <c r="B710" s="70"/>
      <c r="C710" s="72"/>
      <c r="D710" s="72"/>
      <c r="E710" s="72"/>
      <c r="F710" s="72"/>
      <c r="G710" s="80"/>
      <c r="H710" s="70"/>
      <c r="I710" s="70"/>
      <c r="J710" s="70"/>
      <c r="K710" s="70"/>
      <c r="L710" s="70"/>
      <c r="M710" s="70"/>
      <c r="N710" s="70"/>
      <c r="O710" s="70"/>
      <c r="P710" s="70"/>
      <c r="Q710" s="70"/>
      <c r="R710" s="70"/>
      <c r="S710" s="70"/>
      <c r="T710" s="70"/>
      <c r="U710" s="70"/>
      <c r="V710" s="70"/>
      <c r="W710" s="70"/>
      <c r="X710" s="70"/>
      <c r="Y710" s="70"/>
      <c r="Z710" s="70"/>
      <c r="AA710" s="70"/>
    </row>
    <row r="711" spans="1:27" ht="12.75" customHeight="1">
      <c r="A711" s="70"/>
      <c r="B711" s="70"/>
      <c r="C711" s="72"/>
      <c r="D711" s="72"/>
      <c r="E711" s="72"/>
      <c r="F711" s="72"/>
      <c r="G711" s="80"/>
      <c r="H711" s="70"/>
      <c r="I711" s="70"/>
      <c r="J711" s="70"/>
      <c r="K711" s="70"/>
      <c r="L711" s="70"/>
      <c r="M711" s="70"/>
      <c r="N711" s="70"/>
      <c r="O711" s="70"/>
      <c r="P711" s="70"/>
      <c r="Q711" s="70"/>
      <c r="R711" s="70"/>
      <c r="S711" s="70"/>
      <c r="T711" s="70"/>
      <c r="U711" s="70"/>
      <c r="V711" s="70"/>
      <c r="W711" s="70"/>
      <c r="X711" s="70"/>
      <c r="Y711" s="70"/>
      <c r="Z711" s="70"/>
      <c r="AA711" s="70"/>
    </row>
    <row r="712" spans="1:27" ht="12.75" customHeight="1">
      <c r="A712" s="70"/>
      <c r="B712" s="70"/>
      <c r="C712" s="72"/>
      <c r="D712" s="72"/>
      <c r="E712" s="72"/>
      <c r="F712" s="72"/>
      <c r="G712" s="80"/>
      <c r="H712" s="70"/>
      <c r="I712" s="70"/>
      <c r="J712" s="70"/>
      <c r="K712" s="70"/>
      <c r="L712" s="70"/>
      <c r="M712" s="70"/>
      <c r="N712" s="70"/>
      <c r="O712" s="70"/>
      <c r="P712" s="70"/>
      <c r="Q712" s="70"/>
      <c r="R712" s="70"/>
      <c r="S712" s="70"/>
      <c r="T712" s="70"/>
      <c r="U712" s="70"/>
      <c r="V712" s="70"/>
      <c r="W712" s="70"/>
      <c r="X712" s="70"/>
      <c r="Y712" s="70"/>
      <c r="Z712" s="70"/>
      <c r="AA712" s="70"/>
    </row>
    <row r="713" spans="1:27" ht="12.75" customHeight="1">
      <c r="A713" s="70"/>
      <c r="B713" s="70"/>
      <c r="C713" s="72"/>
      <c r="D713" s="72"/>
      <c r="E713" s="72"/>
      <c r="F713" s="72"/>
      <c r="G713" s="80"/>
      <c r="H713" s="70"/>
      <c r="I713" s="70"/>
      <c r="J713" s="70"/>
      <c r="K713" s="70"/>
      <c r="L713" s="70"/>
      <c r="M713" s="70"/>
      <c r="N713" s="70"/>
      <c r="O713" s="70"/>
      <c r="P713" s="70"/>
      <c r="Q713" s="70"/>
      <c r="R713" s="70"/>
      <c r="S713" s="70"/>
      <c r="T713" s="70"/>
      <c r="U713" s="70"/>
      <c r="V713" s="70"/>
      <c r="W713" s="70"/>
      <c r="X713" s="70"/>
      <c r="Y713" s="70"/>
      <c r="Z713" s="70"/>
      <c r="AA713" s="70"/>
    </row>
    <row r="714" spans="1:27" ht="12.75" customHeight="1">
      <c r="A714" s="70"/>
      <c r="B714" s="70"/>
      <c r="C714" s="72"/>
      <c r="D714" s="72"/>
      <c r="E714" s="72"/>
      <c r="F714" s="72"/>
      <c r="G714" s="80"/>
      <c r="H714" s="70"/>
      <c r="I714" s="70"/>
      <c r="J714" s="70"/>
      <c r="K714" s="70"/>
      <c r="L714" s="70"/>
      <c r="M714" s="70"/>
      <c r="N714" s="70"/>
      <c r="O714" s="70"/>
      <c r="P714" s="70"/>
      <c r="Q714" s="70"/>
      <c r="R714" s="70"/>
      <c r="S714" s="70"/>
      <c r="T714" s="70"/>
      <c r="U714" s="70"/>
      <c r="V714" s="70"/>
      <c r="W714" s="70"/>
      <c r="X714" s="70"/>
      <c r="Y714" s="70"/>
      <c r="Z714" s="70"/>
      <c r="AA714" s="70"/>
    </row>
    <row r="715" spans="1:27" ht="12.75" customHeight="1">
      <c r="A715" s="70"/>
      <c r="B715" s="70"/>
      <c r="C715" s="72"/>
      <c r="D715" s="72"/>
      <c r="E715" s="72"/>
      <c r="F715" s="72"/>
      <c r="G715" s="80"/>
      <c r="H715" s="70"/>
      <c r="I715" s="70"/>
      <c r="J715" s="70"/>
      <c r="K715" s="70"/>
      <c r="L715" s="70"/>
      <c r="M715" s="70"/>
      <c r="N715" s="70"/>
      <c r="O715" s="70"/>
      <c r="P715" s="70"/>
      <c r="Q715" s="70"/>
      <c r="R715" s="70"/>
      <c r="S715" s="70"/>
      <c r="T715" s="70"/>
      <c r="U715" s="70"/>
      <c r="V715" s="70"/>
      <c r="W715" s="70"/>
      <c r="X715" s="70"/>
      <c r="Y715" s="70"/>
      <c r="Z715" s="70"/>
      <c r="AA715" s="70"/>
    </row>
    <row r="716" spans="1:27" ht="12.75" customHeight="1">
      <c r="A716" s="70"/>
      <c r="B716" s="70"/>
      <c r="C716" s="72"/>
      <c r="D716" s="72"/>
      <c r="E716" s="72"/>
      <c r="F716" s="72"/>
      <c r="G716" s="80"/>
      <c r="H716" s="70"/>
      <c r="I716" s="70"/>
      <c r="J716" s="70"/>
      <c r="K716" s="70"/>
      <c r="L716" s="70"/>
      <c r="M716" s="70"/>
      <c r="N716" s="70"/>
      <c r="O716" s="70"/>
      <c r="P716" s="70"/>
      <c r="Q716" s="70"/>
      <c r="R716" s="70"/>
      <c r="S716" s="70"/>
      <c r="T716" s="70"/>
      <c r="U716" s="70"/>
      <c r="V716" s="70"/>
      <c r="W716" s="70"/>
      <c r="X716" s="70"/>
      <c r="Y716" s="70"/>
      <c r="Z716" s="70"/>
      <c r="AA716" s="70"/>
    </row>
    <row r="717" spans="1:27" ht="12.75" customHeight="1">
      <c r="A717" s="70"/>
      <c r="B717" s="70"/>
      <c r="C717" s="72"/>
      <c r="D717" s="72"/>
      <c r="E717" s="72"/>
      <c r="F717" s="72"/>
      <c r="G717" s="80"/>
      <c r="H717" s="70"/>
      <c r="I717" s="70"/>
      <c r="J717" s="70"/>
      <c r="K717" s="70"/>
      <c r="L717" s="70"/>
      <c r="M717" s="70"/>
      <c r="N717" s="70"/>
      <c r="O717" s="70"/>
      <c r="P717" s="70"/>
      <c r="Q717" s="70"/>
      <c r="R717" s="70"/>
      <c r="S717" s="70"/>
      <c r="T717" s="70"/>
      <c r="U717" s="70"/>
      <c r="V717" s="70"/>
      <c r="W717" s="70"/>
      <c r="X717" s="70"/>
      <c r="Y717" s="70"/>
      <c r="Z717" s="70"/>
      <c r="AA717" s="70"/>
    </row>
    <row r="718" spans="1:27" ht="12.75" customHeight="1">
      <c r="A718" s="70"/>
      <c r="B718" s="70"/>
      <c r="C718" s="72"/>
      <c r="D718" s="72"/>
      <c r="E718" s="72"/>
      <c r="F718" s="72"/>
      <c r="G718" s="80"/>
      <c r="H718" s="70"/>
      <c r="I718" s="70"/>
      <c r="J718" s="70"/>
      <c r="K718" s="70"/>
      <c r="L718" s="70"/>
      <c r="M718" s="70"/>
      <c r="N718" s="70"/>
      <c r="O718" s="70"/>
      <c r="P718" s="70"/>
      <c r="Q718" s="70"/>
      <c r="R718" s="70"/>
      <c r="S718" s="70"/>
      <c r="T718" s="70"/>
      <c r="U718" s="70"/>
      <c r="V718" s="70"/>
      <c r="W718" s="70"/>
      <c r="X718" s="70"/>
      <c r="Y718" s="70"/>
      <c r="Z718" s="70"/>
      <c r="AA718" s="70"/>
    </row>
    <row r="719" spans="1:27" ht="12.75" customHeight="1">
      <c r="A719" s="70"/>
      <c r="B719" s="70"/>
      <c r="C719" s="72"/>
      <c r="D719" s="72"/>
      <c r="E719" s="72"/>
      <c r="F719" s="72"/>
      <c r="G719" s="80"/>
      <c r="H719" s="70"/>
      <c r="I719" s="70"/>
      <c r="J719" s="70"/>
      <c r="K719" s="70"/>
      <c r="L719" s="70"/>
      <c r="M719" s="70"/>
      <c r="N719" s="70"/>
      <c r="O719" s="70"/>
      <c r="P719" s="70"/>
      <c r="Q719" s="70"/>
      <c r="R719" s="70"/>
      <c r="S719" s="70"/>
      <c r="T719" s="70"/>
      <c r="U719" s="70"/>
      <c r="V719" s="70"/>
      <c r="W719" s="70"/>
      <c r="X719" s="70"/>
      <c r="Y719" s="70"/>
      <c r="Z719" s="70"/>
      <c r="AA719" s="70"/>
    </row>
    <row r="720" spans="1:27" ht="12.75" customHeight="1">
      <c r="A720" s="70"/>
      <c r="B720" s="70"/>
      <c r="C720" s="72"/>
      <c r="D720" s="72"/>
      <c r="E720" s="72"/>
      <c r="F720" s="72"/>
      <c r="G720" s="80"/>
      <c r="H720" s="70"/>
      <c r="I720" s="70"/>
      <c r="J720" s="70"/>
      <c r="K720" s="70"/>
      <c r="L720" s="70"/>
      <c r="M720" s="70"/>
      <c r="N720" s="70"/>
      <c r="O720" s="70"/>
      <c r="P720" s="70"/>
      <c r="Q720" s="70"/>
      <c r="R720" s="70"/>
      <c r="S720" s="70"/>
      <c r="T720" s="70"/>
      <c r="U720" s="70"/>
      <c r="V720" s="70"/>
      <c r="W720" s="70"/>
      <c r="X720" s="70"/>
      <c r="Y720" s="70"/>
      <c r="Z720" s="70"/>
      <c r="AA720" s="70"/>
    </row>
    <row r="721" spans="1:27" ht="12.75" customHeight="1">
      <c r="A721" s="70"/>
      <c r="B721" s="70"/>
      <c r="C721" s="72"/>
      <c r="D721" s="72"/>
      <c r="E721" s="72"/>
      <c r="F721" s="72"/>
      <c r="G721" s="80"/>
      <c r="H721" s="70"/>
      <c r="I721" s="70"/>
      <c r="J721" s="70"/>
      <c r="K721" s="70"/>
      <c r="L721" s="70"/>
      <c r="M721" s="70"/>
      <c r="N721" s="70"/>
      <c r="O721" s="70"/>
      <c r="P721" s="70"/>
      <c r="Q721" s="70"/>
      <c r="R721" s="70"/>
      <c r="S721" s="70"/>
      <c r="T721" s="70"/>
      <c r="U721" s="70"/>
      <c r="V721" s="70"/>
      <c r="W721" s="70"/>
      <c r="X721" s="70"/>
      <c r="Y721" s="70"/>
      <c r="Z721" s="70"/>
      <c r="AA721" s="70"/>
    </row>
    <row r="722" spans="1:27" ht="12.75" customHeight="1">
      <c r="A722" s="70"/>
      <c r="B722" s="70"/>
      <c r="C722" s="72"/>
      <c r="D722" s="72"/>
      <c r="E722" s="72"/>
      <c r="F722" s="72"/>
      <c r="G722" s="80"/>
      <c r="H722" s="70"/>
      <c r="I722" s="70"/>
      <c r="J722" s="70"/>
      <c r="K722" s="70"/>
      <c r="L722" s="70"/>
      <c r="M722" s="70"/>
      <c r="N722" s="70"/>
      <c r="O722" s="70"/>
      <c r="P722" s="70"/>
      <c r="Q722" s="70"/>
      <c r="R722" s="70"/>
      <c r="S722" s="70"/>
      <c r="T722" s="70"/>
      <c r="U722" s="70"/>
      <c r="V722" s="70"/>
      <c r="W722" s="70"/>
      <c r="X722" s="70"/>
      <c r="Y722" s="70"/>
      <c r="Z722" s="70"/>
      <c r="AA722" s="70"/>
    </row>
    <row r="723" spans="1:27" ht="12.75" customHeight="1">
      <c r="A723" s="70"/>
      <c r="B723" s="70"/>
      <c r="C723" s="72"/>
      <c r="D723" s="72"/>
      <c r="E723" s="72"/>
      <c r="F723" s="72"/>
      <c r="G723" s="80"/>
      <c r="H723" s="70"/>
      <c r="I723" s="70"/>
      <c r="J723" s="70"/>
      <c r="K723" s="70"/>
      <c r="L723" s="70"/>
      <c r="M723" s="70"/>
      <c r="N723" s="70"/>
      <c r="O723" s="70"/>
      <c r="P723" s="70"/>
      <c r="Q723" s="70"/>
      <c r="R723" s="70"/>
      <c r="S723" s="70"/>
      <c r="T723" s="70"/>
      <c r="U723" s="70"/>
      <c r="V723" s="70"/>
      <c r="W723" s="70"/>
      <c r="X723" s="70"/>
      <c r="Y723" s="70"/>
      <c r="Z723" s="70"/>
      <c r="AA723" s="70"/>
    </row>
    <row r="724" spans="1:27" ht="12.75" customHeight="1">
      <c r="A724" s="70"/>
      <c r="B724" s="70"/>
      <c r="C724" s="72"/>
      <c r="D724" s="72"/>
      <c r="E724" s="72"/>
      <c r="F724" s="72"/>
      <c r="G724" s="80"/>
      <c r="H724" s="70"/>
      <c r="I724" s="70"/>
      <c r="J724" s="70"/>
      <c r="K724" s="70"/>
      <c r="L724" s="70"/>
      <c r="M724" s="70"/>
      <c r="N724" s="70"/>
      <c r="O724" s="70"/>
      <c r="P724" s="70"/>
      <c r="Q724" s="70"/>
      <c r="R724" s="70"/>
      <c r="S724" s="70"/>
      <c r="T724" s="70"/>
      <c r="U724" s="70"/>
      <c r="V724" s="70"/>
      <c r="W724" s="70"/>
      <c r="X724" s="70"/>
      <c r="Y724" s="70"/>
      <c r="Z724" s="70"/>
      <c r="AA724" s="70"/>
    </row>
    <row r="725" spans="1:27" ht="12.75" customHeight="1">
      <c r="A725" s="70"/>
      <c r="B725" s="70"/>
      <c r="C725" s="72"/>
      <c r="D725" s="72"/>
      <c r="E725" s="72"/>
      <c r="F725" s="72"/>
      <c r="G725" s="80"/>
      <c r="H725" s="70"/>
      <c r="I725" s="70"/>
      <c r="J725" s="70"/>
      <c r="K725" s="70"/>
      <c r="L725" s="70"/>
      <c r="M725" s="70"/>
      <c r="N725" s="70"/>
      <c r="O725" s="70"/>
      <c r="P725" s="70"/>
      <c r="Q725" s="70"/>
      <c r="R725" s="70"/>
      <c r="S725" s="70"/>
      <c r="T725" s="70"/>
      <c r="U725" s="70"/>
      <c r="V725" s="70"/>
      <c r="W725" s="70"/>
      <c r="X725" s="70"/>
      <c r="Y725" s="70"/>
      <c r="Z725" s="70"/>
      <c r="AA725" s="70"/>
    </row>
    <row r="726" spans="1:27" ht="12.75" customHeight="1">
      <c r="A726" s="70"/>
      <c r="B726" s="70"/>
      <c r="C726" s="72"/>
      <c r="D726" s="72"/>
      <c r="E726" s="72"/>
      <c r="F726" s="72"/>
      <c r="G726" s="80"/>
      <c r="H726" s="70"/>
      <c r="I726" s="70"/>
      <c r="J726" s="70"/>
      <c r="K726" s="70"/>
      <c r="L726" s="70"/>
      <c r="M726" s="70"/>
      <c r="N726" s="70"/>
      <c r="O726" s="70"/>
      <c r="P726" s="70"/>
      <c r="Q726" s="70"/>
      <c r="R726" s="70"/>
      <c r="S726" s="70"/>
      <c r="T726" s="70"/>
      <c r="U726" s="70"/>
      <c r="V726" s="70"/>
      <c r="W726" s="70"/>
      <c r="X726" s="70"/>
      <c r="Y726" s="70"/>
      <c r="Z726" s="70"/>
      <c r="AA726" s="70"/>
    </row>
    <row r="727" spans="1:27" ht="12.75" customHeight="1">
      <c r="A727" s="70"/>
      <c r="B727" s="70"/>
      <c r="C727" s="72"/>
      <c r="D727" s="72"/>
      <c r="E727" s="72"/>
      <c r="F727" s="72"/>
      <c r="G727" s="80"/>
      <c r="H727" s="70"/>
      <c r="I727" s="70"/>
      <c r="J727" s="70"/>
      <c r="K727" s="70"/>
      <c r="L727" s="70"/>
      <c r="M727" s="70"/>
      <c r="N727" s="70"/>
      <c r="O727" s="70"/>
      <c r="P727" s="70"/>
      <c r="Q727" s="70"/>
      <c r="R727" s="70"/>
      <c r="S727" s="70"/>
      <c r="T727" s="70"/>
      <c r="U727" s="70"/>
      <c r="V727" s="70"/>
      <c r="W727" s="70"/>
      <c r="X727" s="70"/>
      <c r="Y727" s="70"/>
      <c r="Z727" s="70"/>
      <c r="AA727" s="70"/>
    </row>
    <row r="728" spans="1:27" ht="12.75" customHeight="1">
      <c r="A728" s="70"/>
      <c r="B728" s="70"/>
      <c r="C728" s="72"/>
      <c r="D728" s="72"/>
      <c r="E728" s="72"/>
      <c r="F728" s="72"/>
      <c r="G728" s="80"/>
      <c r="H728" s="70"/>
      <c r="I728" s="70"/>
      <c r="J728" s="70"/>
      <c r="K728" s="70"/>
      <c r="L728" s="70"/>
      <c r="M728" s="70"/>
      <c r="N728" s="70"/>
      <c r="O728" s="70"/>
      <c r="P728" s="70"/>
      <c r="Q728" s="70"/>
      <c r="R728" s="70"/>
      <c r="S728" s="70"/>
      <c r="T728" s="70"/>
      <c r="U728" s="70"/>
      <c r="V728" s="70"/>
      <c r="W728" s="70"/>
      <c r="X728" s="70"/>
      <c r="Y728" s="70"/>
      <c r="Z728" s="70"/>
      <c r="AA728" s="70"/>
    </row>
    <row r="729" spans="1:27" ht="12.75" customHeight="1">
      <c r="A729" s="70"/>
      <c r="B729" s="70"/>
      <c r="C729" s="72"/>
      <c r="D729" s="72"/>
      <c r="E729" s="72"/>
      <c r="F729" s="72"/>
      <c r="G729" s="80"/>
      <c r="H729" s="70"/>
      <c r="I729" s="70"/>
      <c r="J729" s="70"/>
      <c r="K729" s="70"/>
      <c r="L729" s="70"/>
      <c r="M729" s="70"/>
      <c r="N729" s="70"/>
      <c r="O729" s="70"/>
      <c r="P729" s="70"/>
      <c r="Q729" s="70"/>
      <c r="R729" s="70"/>
      <c r="S729" s="70"/>
      <c r="T729" s="70"/>
      <c r="U729" s="70"/>
      <c r="V729" s="70"/>
      <c r="W729" s="70"/>
      <c r="X729" s="70"/>
      <c r="Y729" s="70"/>
      <c r="Z729" s="70"/>
      <c r="AA729" s="70"/>
    </row>
    <row r="730" spans="1:27" ht="12.75" customHeight="1">
      <c r="A730" s="70"/>
      <c r="B730" s="70"/>
      <c r="C730" s="72"/>
      <c r="D730" s="72"/>
      <c r="E730" s="72"/>
      <c r="F730" s="72"/>
      <c r="G730" s="80"/>
      <c r="H730" s="70"/>
      <c r="I730" s="70"/>
      <c r="J730" s="70"/>
      <c r="K730" s="70"/>
      <c r="L730" s="70"/>
      <c r="M730" s="70"/>
      <c r="N730" s="70"/>
      <c r="O730" s="70"/>
      <c r="P730" s="70"/>
      <c r="Q730" s="70"/>
      <c r="R730" s="70"/>
      <c r="S730" s="70"/>
      <c r="T730" s="70"/>
      <c r="U730" s="70"/>
      <c r="V730" s="70"/>
      <c r="W730" s="70"/>
      <c r="X730" s="70"/>
      <c r="Y730" s="70"/>
      <c r="Z730" s="70"/>
      <c r="AA730" s="70"/>
    </row>
    <row r="731" spans="1:27" ht="12.75" customHeight="1">
      <c r="A731" s="70"/>
      <c r="B731" s="70"/>
      <c r="C731" s="72"/>
      <c r="D731" s="72"/>
      <c r="E731" s="72"/>
      <c r="F731" s="72"/>
      <c r="G731" s="80"/>
      <c r="H731" s="70"/>
      <c r="I731" s="70"/>
      <c r="J731" s="70"/>
      <c r="K731" s="70"/>
      <c r="L731" s="70"/>
      <c r="M731" s="70"/>
      <c r="N731" s="70"/>
      <c r="O731" s="70"/>
      <c r="P731" s="70"/>
      <c r="Q731" s="70"/>
      <c r="R731" s="70"/>
      <c r="S731" s="70"/>
      <c r="T731" s="70"/>
      <c r="U731" s="70"/>
      <c r="V731" s="70"/>
      <c r="W731" s="70"/>
      <c r="X731" s="70"/>
      <c r="Y731" s="70"/>
      <c r="Z731" s="70"/>
      <c r="AA731" s="70"/>
    </row>
    <row r="732" spans="1:27" ht="12.75" customHeight="1">
      <c r="A732" s="70"/>
      <c r="B732" s="70"/>
      <c r="C732" s="72"/>
      <c r="D732" s="72"/>
      <c r="E732" s="72"/>
      <c r="F732" s="72"/>
      <c r="G732" s="80"/>
      <c r="H732" s="70"/>
      <c r="I732" s="70"/>
      <c r="J732" s="70"/>
      <c r="K732" s="70"/>
      <c r="L732" s="70"/>
      <c r="M732" s="70"/>
      <c r="N732" s="70"/>
      <c r="O732" s="70"/>
      <c r="P732" s="70"/>
      <c r="Q732" s="70"/>
      <c r="R732" s="70"/>
      <c r="S732" s="70"/>
      <c r="T732" s="70"/>
      <c r="U732" s="70"/>
      <c r="V732" s="70"/>
      <c r="W732" s="70"/>
      <c r="X732" s="70"/>
      <c r="Y732" s="70"/>
      <c r="Z732" s="70"/>
      <c r="AA732" s="70"/>
    </row>
    <row r="733" spans="1:27" ht="12.75" customHeight="1">
      <c r="A733" s="70"/>
      <c r="B733" s="70"/>
      <c r="C733" s="72"/>
      <c r="D733" s="72"/>
      <c r="E733" s="72"/>
      <c r="F733" s="72"/>
      <c r="G733" s="80"/>
      <c r="H733" s="70"/>
      <c r="I733" s="70"/>
      <c r="J733" s="70"/>
      <c r="K733" s="70"/>
      <c r="L733" s="70"/>
      <c r="M733" s="70"/>
      <c r="N733" s="70"/>
      <c r="O733" s="70"/>
      <c r="P733" s="70"/>
      <c r="Q733" s="70"/>
      <c r="R733" s="70"/>
      <c r="S733" s="70"/>
      <c r="T733" s="70"/>
      <c r="U733" s="70"/>
      <c r="V733" s="70"/>
      <c r="W733" s="70"/>
      <c r="X733" s="70"/>
      <c r="Y733" s="70"/>
      <c r="Z733" s="70"/>
      <c r="AA733" s="70"/>
    </row>
    <row r="734" spans="1:27" ht="12.75" customHeight="1">
      <c r="A734" s="70"/>
      <c r="B734" s="70"/>
      <c r="C734" s="72"/>
      <c r="D734" s="72"/>
      <c r="E734" s="72"/>
      <c r="F734" s="72"/>
      <c r="G734" s="80"/>
      <c r="H734" s="70"/>
      <c r="I734" s="70"/>
      <c r="J734" s="70"/>
      <c r="K734" s="70"/>
      <c r="L734" s="70"/>
      <c r="M734" s="70"/>
      <c r="N734" s="70"/>
      <c r="O734" s="70"/>
      <c r="P734" s="70"/>
      <c r="Q734" s="70"/>
      <c r="R734" s="70"/>
      <c r="S734" s="70"/>
      <c r="T734" s="70"/>
      <c r="U734" s="70"/>
      <c r="V734" s="70"/>
      <c r="W734" s="70"/>
      <c r="X734" s="70"/>
      <c r="Y734" s="70"/>
      <c r="Z734" s="70"/>
      <c r="AA734" s="70"/>
    </row>
    <row r="735" spans="1:27" ht="12.75" customHeight="1">
      <c r="A735" s="70"/>
      <c r="B735" s="70"/>
      <c r="C735" s="72"/>
      <c r="D735" s="72"/>
      <c r="E735" s="72"/>
      <c r="F735" s="72"/>
      <c r="G735" s="80"/>
      <c r="H735" s="70"/>
      <c r="I735" s="70"/>
      <c r="J735" s="70"/>
      <c r="K735" s="70"/>
      <c r="L735" s="70"/>
      <c r="M735" s="70"/>
      <c r="N735" s="70"/>
      <c r="O735" s="70"/>
      <c r="P735" s="70"/>
      <c r="Q735" s="70"/>
      <c r="R735" s="70"/>
      <c r="S735" s="70"/>
      <c r="T735" s="70"/>
      <c r="U735" s="70"/>
      <c r="V735" s="70"/>
      <c r="W735" s="70"/>
      <c r="X735" s="70"/>
      <c r="Y735" s="70"/>
      <c r="Z735" s="70"/>
      <c r="AA735" s="70"/>
    </row>
    <row r="736" spans="1:27" ht="12.75" customHeight="1">
      <c r="A736" s="70"/>
      <c r="B736" s="70"/>
      <c r="C736" s="72"/>
      <c r="D736" s="72"/>
      <c r="E736" s="72"/>
      <c r="F736" s="72"/>
      <c r="G736" s="80"/>
      <c r="H736" s="70"/>
      <c r="I736" s="70"/>
      <c r="J736" s="70"/>
      <c r="K736" s="70"/>
      <c r="L736" s="70"/>
      <c r="M736" s="70"/>
      <c r="N736" s="70"/>
      <c r="O736" s="70"/>
      <c r="P736" s="70"/>
      <c r="Q736" s="70"/>
      <c r="R736" s="70"/>
      <c r="S736" s="70"/>
      <c r="T736" s="70"/>
      <c r="U736" s="70"/>
      <c r="V736" s="70"/>
      <c r="W736" s="70"/>
      <c r="X736" s="70"/>
      <c r="Y736" s="70"/>
      <c r="Z736" s="70"/>
      <c r="AA736" s="70"/>
    </row>
    <row r="737" spans="1:27" ht="12.75" customHeight="1">
      <c r="A737" s="70"/>
      <c r="B737" s="70"/>
      <c r="C737" s="72"/>
      <c r="D737" s="72"/>
      <c r="E737" s="72"/>
      <c r="F737" s="72"/>
      <c r="G737" s="80"/>
      <c r="H737" s="70"/>
      <c r="I737" s="70"/>
      <c r="J737" s="70"/>
      <c r="K737" s="70"/>
      <c r="L737" s="70"/>
      <c r="M737" s="70"/>
      <c r="N737" s="70"/>
      <c r="O737" s="70"/>
      <c r="P737" s="70"/>
      <c r="Q737" s="70"/>
      <c r="R737" s="70"/>
      <c r="S737" s="70"/>
      <c r="T737" s="70"/>
      <c r="U737" s="70"/>
      <c r="V737" s="70"/>
      <c r="W737" s="70"/>
      <c r="X737" s="70"/>
      <c r="Y737" s="70"/>
      <c r="Z737" s="70"/>
      <c r="AA737" s="70"/>
    </row>
    <row r="738" spans="1:27" ht="12.75" customHeight="1">
      <c r="A738" s="70"/>
      <c r="B738" s="70"/>
      <c r="C738" s="72"/>
      <c r="D738" s="72"/>
      <c r="E738" s="72"/>
      <c r="F738" s="72"/>
      <c r="G738" s="80"/>
      <c r="H738" s="70"/>
      <c r="I738" s="70"/>
      <c r="J738" s="70"/>
      <c r="K738" s="70"/>
      <c r="L738" s="70"/>
      <c r="M738" s="70"/>
      <c r="N738" s="70"/>
      <c r="O738" s="70"/>
      <c r="P738" s="70"/>
      <c r="Q738" s="70"/>
      <c r="R738" s="70"/>
      <c r="S738" s="70"/>
      <c r="T738" s="70"/>
      <c r="U738" s="70"/>
      <c r="V738" s="70"/>
      <c r="W738" s="70"/>
      <c r="X738" s="70"/>
      <c r="Y738" s="70"/>
      <c r="Z738" s="70"/>
      <c r="AA738" s="70"/>
    </row>
    <row r="739" spans="1:27" ht="12.75" customHeight="1">
      <c r="A739" s="70"/>
      <c r="B739" s="70"/>
      <c r="C739" s="72"/>
      <c r="D739" s="72"/>
      <c r="E739" s="72"/>
      <c r="F739" s="72"/>
      <c r="G739" s="80"/>
      <c r="H739" s="70"/>
      <c r="I739" s="70"/>
      <c r="J739" s="70"/>
      <c r="K739" s="70"/>
      <c r="L739" s="70"/>
      <c r="M739" s="70"/>
      <c r="N739" s="70"/>
      <c r="O739" s="70"/>
      <c r="P739" s="70"/>
      <c r="Q739" s="70"/>
      <c r="R739" s="70"/>
      <c r="S739" s="70"/>
      <c r="T739" s="70"/>
      <c r="U739" s="70"/>
      <c r="V739" s="70"/>
      <c r="W739" s="70"/>
      <c r="X739" s="70"/>
      <c r="Y739" s="70"/>
      <c r="Z739" s="70"/>
      <c r="AA739" s="70"/>
    </row>
    <row r="740" spans="1:27" ht="12.75" customHeight="1">
      <c r="A740" s="70"/>
      <c r="B740" s="70"/>
      <c r="C740" s="72"/>
      <c r="D740" s="72"/>
      <c r="E740" s="72"/>
      <c r="F740" s="72"/>
      <c r="G740" s="80"/>
      <c r="H740" s="70"/>
      <c r="I740" s="70"/>
      <c r="J740" s="70"/>
      <c r="K740" s="70"/>
      <c r="L740" s="70"/>
      <c r="M740" s="70"/>
      <c r="N740" s="70"/>
      <c r="O740" s="70"/>
      <c r="P740" s="70"/>
      <c r="Q740" s="70"/>
      <c r="R740" s="70"/>
      <c r="S740" s="70"/>
      <c r="T740" s="70"/>
      <c r="U740" s="70"/>
      <c r="V740" s="70"/>
      <c r="W740" s="70"/>
      <c r="X740" s="70"/>
      <c r="Y740" s="70"/>
      <c r="Z740" s="70"/>
      <c r="AA740" s="70"/>
    </row>
    <row r="741" spans="1:27" ht="12.75" customHeight="1">
      <c r="A741" s="70"/>
      <c r="B741" s="70"/>
      <c r="C741" s="72"/>
      <c r="D741" s="72"/>
      <c r="E741" s="72"/>
      <c r="F741" s="72"/>
      <c r="G741" s="80"/>
      <c r="H741" s="70"/>
      <c r="I741" s="70"/>
      <c r="J741" s="70"/>
      <c r="K741" s="70"/>
      <c r="L741" s="70"/>
      <c r="M741" s="70"/>
      <c r="N741" s="70"/>
      <c r="O741" s="70"/>
      <c r="P741" s="70"/>
      <c r="Q741" s="70"/>
      <c r="R741" s="70"/>
      <c r="S741" s="70"/>
      <c r="T741" s="70"/>
      <c r="U741" s="70"/>
      <c r="V741" s="70"/>
      <c r="W741" s="70"/>
      <c r="X741" s="70"/>
      <c r="Y741" s="70"/>
      <c r="Z741" s="70"/>
      <c r="AA741" s="70"/>
    </row>
    <row r="742" spans="1:27" ht="12.75" customHeight="1">
      <c r="A742" s="70"/>
      <c r="B742" s="70"/>
      <c r="C742" s="72"/>
      <c r="D742" s="72"/>
      <c r="E742" s="72"/>
      <c r="F742" s="72"/>
      <c r="G742" s="80"/>
      <c r="H742" s="70"/>
      <c r="I742" s="70"/>
      <c r="J742" s="70"/>
      <c r="K742" s="70"/>
      <c r="L742" s="70"/>
      <c r="M742" s="70"/>
      <c r="N742" s="70"/>
      <c r="O742" s="70"/>
      <c r="P742" s="70"/>
      <c r="Q742" s="70"/>
      <c r="R742" s="70"/>
      <c r="S742" s="70"/>
      <c r="T742" s="70"/>
      <c r="U742" s="70"/>
      <c r="V742" s="70"/>
      <c r="W742" s="70"/>
      <c r="X742" s="70"/>
      <c r="Y742" s="70"/>
      <c r="Z742" s="70"/>
      <c r="AA742" s="70"/>
    </row>
    <row r="743" spans="1:27" ht="12.75" customHeight="1">
      <c r="A743" s="70"/>
      <c r="B743" s="70"/>
      <c r="C743" s="72"/>
      <c r="D743" s="72"/>
      <c r="E743" s="72"/>
      <c r="F743" s="72"/>
      <c r="G743" s="80"/>
      <c r="H743" s="70"/>
      <c r="I743" s="70"/>
      <c r="J743" s="70"/>
      <c r="K743" s="70"/>
      <c r="L743" s="70"/>
      <c r="M743" s="70"/>
      <c r="N743" s="70"/>
      <c r="O743" s="70"/>
      <c r="P743" s="70"/>
      <c r="Q743" s="70"/>
      <c r="R743" s="70"/>
      <c r="S743" s="70"/>
      <c r="T743" s="70"/>
      <c r="U743" s="70"/>
      <c r="V743" s="70"/>
      <c r="W743" s="70"/>
      <c r="X743" s="70"/>
      <c r="Y743" s="70"/>
      <c r="Z743" s="70"/>
      <c r="AA743" s="70"/>
    </row>
    <row r="744" spans="1:27" ht="12.75" customHeight="1">
      <c r="A744" s="70"/>
      <c r="B744" s="70"/>
      <c r="C744" s="72"/>
      <c r="D744" s="72"/>
      <c r="E744" s="72"/>
      <c r="F744" s="72"/>
      <c r="G744" s="80"/>
      <c r="H744" s="70"/>
      <c r="I744" s="70"/>
      <c r="J744" s="70"/>
      <c r="K744" s="70"/>
      <c r="L744" s="70"/>
      <c r="M744" s="70"/>
      <c r="N744" s="70"/>
      <c r="O744" s="70"/>
      <c r="P744" s="70"/>
      <c r="Q744" s="70"/>
      <c r="R744" s="70"/>
      <c r="S744" s="70"/>
      <c r="T744" s="70"/>
      <c r="U744" s="70"/>
      <c r="V744" s="70"/>
      <c r="W744" s="70"/>
      <c r="X744" s="70"/>
      <c r="Y744" s="70"/>
      <c r="Z744" s="70"/>
      <c r="AA744" s="70"/>
    </row>
    <row r="745" spans="1:27" ht="12.75" customHeight="1">
      <c r="A745" s="70"/>
      <c r="B745" s="70"/>
      <c r="C745" s="72"/>
      <c r="D745" s="72"/>
      <c r="E745" s="72"/>
      <c r="F745" s="72"/>
      <c r="G745" s="80"/>
      <c r="H745" s="70"/>
      <c r="I745" s="70"/>
      <c r="J745" s="70"/>
      <c r="K745" s="70"/>
      <c r="L745" s="70"/>
      <c r="M745" s="70"/>
      <c r="N745" s="70"/>
      <c r="O745" s="70"/>
      <c r="P745" s="70"/>
      <c r="Q745" s="70"/>
      <c r="R745" s="70"/>
      <c r="S745" s="70"/>
      <c r="T745" s="70"/>
      <c r="U745" s="70"/>
      <c r="V745" s="70"/>
      <c r="W745" s="70"/>
      <c r="X745" s="70"/>
      <c r="Y745" s="70"/>
      <c r="Z745" s="70"/>
      <c r="AA745" s="70"/>
    </row>
    <row r="746" spans="1:27" ht="12.75" customHeight="1">
      <c r="A746" s="70"/>
      <c r="B746" s="70"/>
      <c r="C746" s="72"/>
      <c r="D746" s="72"/>
      <c r="E746" s="72"/>
      <c r="F746" s="72"/>
      <c r="G746" s="80"/>
      <c r="H746" s="70"/>
      <c r="I746" s="70"/>
      <c r="J746" s="70"/>
      <c r="K746" s="70"/>
      <c r="L746" s="70"/>
      <c r="M746" s="70"/>
      <c r="N746" s="70"/>
      <c r="O746" s="70"/>
      <c r="P746" s="70"/>
      <c r="Q746" s="70"/>
      <c r="R746" s="70"/>
      <c r="S746" s="70"/>
      <c r="T746" s="70"/>
      <c r="U746" s="70"/>
      <c r="V746" s="70"/>
      <c r="W746" s="70"/>
      <c r="X746" s="70"/>
      <c r="Y746" s="70"/>
      <c r="Z746" s="70"/>
      <c r="AA746" s="70"/>
    </row>
    <row r="747" spans="1:27" ht="12.75" customHeight="1">
      <c r="A747" s="70"/>
      <c r="B747" s="70"/>
      <c r="C747" s="72"/>
      <c r="D747" s="72"/>
      <c r="E747" s="72"/>
      <c r="F747" s="72"/>
      <c r="G747" s="80"/>
      <c r="H747" s="70"/>
      <c r="I747" s="70"/>
      <c r="J747" s="70"/>
      <c r="K747" s="70"/>
      <c r="L747" s="70"/>
      <c r="M747" s="70"/>
      <c r="N747" s="70"/>
      <c r="O747" s="70"/>
      <c r="P747" s="70"/>
      <c r="Q747" s="70"/>
      <c r="R747" s="70"/>
      <c r="S747" s="70"/>
      <c r="T747" s="70"/>
      <c r="U747" s="70"/>
      <c r="V747" s="70"/>
      <c r="W747" s="70"/>
      <c r="X747" s="70"/>
      <c r="Y747" s="70"/>
      <c r="Z747" s="70"/>
      <c r="AA747" s="70"/>
    </row>
    <row r="748" spans="1:27" ht="12.75" customHeight="1">
      <c r="A748" s="70"/>
      <c r="B748" s="70"/>
      <c r="C748" s="72"/>
      <c r="D748" s="72"/>
      <c r="E748" s="72"/>
      <c r="F748" s="72"/>
      <c r="G748" s="80"/>
      <c r="H748" s="70"/>
      <c r="I748" s="70"/>
      <c r="J748" s="70"/>
      <c r="K748" s="70"/>
      <c r="L748" s="70"/>
      <c r="M748" s="70"/>
      <c r="N748" s="70"/>
      <c r="O748" s="70"/>
      <c r="P748" s="70"/>
      <c r="Q748" s="70"/>
      <c r="R748" s="70"/>
      <c r="S748" s="70"/>
      <c r="T748" s="70"/>
      <c r="U748" s="70"/>
      <c r="V748" s="70"/>
      <c r="W748" s="70"/>
      <c r="X748" s="70"/>
      <c r="Y748" s="70"/>
      <c r="Z748" s="70"/>
      <c r="AA748" s="70"/>
    </row>
    <row r="749" spans="1:27" ht="12.75" customHeight="1">
      <c r="A749" s="70"/>
      <c r="B749" s="70"/>
      <c r="C749" s="72"/>
      <c r="D749" s="72"/>
      <c r="E749" s="72"/>
      <c r="F749" s="72"/>
      <c r="G749" s="80"/>
      <c r="H749" s="70"/>
      <c r="I749" s="70"/>
      <c r="J749" s="70"/>
      <c r="K749" s="70"/>
      <c r="L749" s="70"/>
      <c r="M749" s="70"/>
      <c r="N749" s="70"/>
      <c r="O749" s="70"/>
      <c r="P749" s="70"/>
      <c r="Q749" s="70"/>
      <c r="R749" s="70"/>
      <c r="S749" s="70"/>
      <c r="T749" s="70"/>
      <c r="U749" s="70"/>
      <c r="V749" s="70"/>
      <c r="W749" s="70"/>
      <c r="X749" s="70"/>
      <c r="Y749" s="70"/>
      <c r="Z749" s="70"/>
      <c r="AA749" s="70"/>
    </row>
    <row r="750" spans="1:27" ht="12.75" customHeight="1">
      <c r="A750" s="70"/>
      <c r="B750" s="70"/>
      <c r="C750" s="72"/>
      <c r="D750" s="72"/>
      <c r="E750" s="72"/>
      <c r="F750" s="72"/>
      <c r="G750" s="80"/>
      <c r="H750" s="70"/>
      <c r="I750" s="70"/>
      <c r="J750" s="70"/>
      <c r="K750" s="70"/>
      <c r="L750" s="70"/>
      <c r="M750" s="70"/>
      <c r="N750" s="70"/>
      <c r="O750" s="70"/>
      <c r="P750" s="70"/>
      <c r="Q750" s="70"/>
      <c r="R750" s="70"/>
      <c r="S750" s="70"/>
      <c r="T750" s="70"/>
      <c r="U750" s="70"/>
      <c r="V750" s="70"/>
      <c r="W750" s="70"/>
      <c r="X750" s="70"/>
      <c r="Y750" s="70"/>
      <c r="Z750" s="70"/>
      <c r="AA750" s="70"/>
    </row>
    <row r="751" spans="1:27" ht="12.75" customHeight="1">
      <c r="A751" s="70"/>
      <c r="B751" s="70"/>
      <c r="C751" s="72"/>
      <c r="D751" s="72"/>
      <c r="E751" s="72"/>
      <c r="F751" s="72"/>
      <c r="G751" s="80"/>
      <c r="H751" s="70"/>
      <c r="I751" s="70"/>
      <c r="J751" s="70"/>
      <c r="K751" s="70"/>
      <c r="L751" s="70"/>
      <c r="M751" s="70"/>
      <c r="N751" s="70"/>
      <c r="O751" s="70"/>
      <c r="P751" s="70"/>
      <c r="Q751" s="70"/>
      <c r="R751" s="70"/>
      <c r="S751" s="70"/>
      <c r="T751" s="70"/>
      <c r="U751" s="70"/>
      <c r="V751" s="70"/>
      <c r="W751" s="70"/>
      <c r="X751" s="70"/>
      <c r="Y751" s="70"/>
      <c r="Z751" s="70"/>
      <c r="AA751" s="70"/>
    </row>
    <row r="752" spans="1:27" ht="12.75" customHeight="1">
      <c r="A752" s="70"/>
      <c r="B752" s="70"/>
      <c r="C752" s="72"/>
      <c r="D752" s="72"/>
      <c r="E752" s="72"/>
      <c r="F752" s="72"/>
      <c r="G752" s="80"/>
      <c r="H752" s="70"/>
      <c r="I752" s="70"/>
      <c r="J752" s="70"/>
      <c r="K752" s="70"/>
      <c r="L752" s="70"/>
      <c r="M752" s="70"/>
      <c r="N752" s="70"/>
      <c r="O752" s="70"/>
      <c r="P752" s="70"/>
      <c r="Q752" s="70"/>
      <c r="R752" s="70"/>
      <c r="S752" s="70"/>
      <c r="T752" s="70"/>
      <c r="U752" s="70"/>
      <c r="V752" s="70"/>
      <c r="W752" s="70"/>
      <c r="X752" s="70"/>
      <c r="Y752" s="70"/>
      <c r="Z752" s="70"/>
      <c r="AA752" s="70"/>
    </row>
    <row r="753" spans="1:27" ht="12.75" customHeight="1">
      <c r="A753" s="70"/>
      <c r="B753" s="70"/>
      <c r="C753" s="72"/>
      <c r="D753" s="72"/>
      <c r="E753" s="72"/>
      <c r="F753" s="72"/>
      <c r="G753" s="80"/>
      <c r="H753" s="70"/>
      <c r="I753" s="70"/>
      <c r="J753" s="70"/>
      <c r="K753" s="70"/>
      <c r="L753" s="70"/>
      <c r="M753" s="70"/>
      <c r="N753" s="70"/>
      <c r="O753" s="70"/>
      <c r="P753" s="70"/>
      <c r="Q753" s="70"/>
      <c r="R753" s="70"/>
      <c r="S753" s="70"/>
      <c r="T753" s="70"/>
      <c r="U753" s="70"/>
      <c r="V753" s="70"/>
      <c r="W753" s="70"/>
      <c r="X753" s="70"/>
      <c r="Y753" s="70"/>
      <c r="Z753" s="70"/>
      <c r="AA753" s="70"/>
    </row>
    <row r="754" spans="1:27" ht="12.75" customHeight="1">
      <c r="A754" s="70"/>
      <c r="B754" s="70"/>
      <c r="C754" s="72"/>
      <c r="D754" s="72"/>
      <c r="E754" s="72"/>
      <c r="F754" s="72"/>
      <c r="G754" s="80"/>
      <c r="H754" s="70"/>
      <c r="I754" s="70"/>
      <c r="J754" s="70"/>
      <c r="K754" s="70"/>
      <c r="L754" s="70"/>
      <c r="M754" s="70"/>
      <c r="N754" s="70"/>
      <c r="O754" s="70"/>
      <c r="P754" s="70"/>
      <c r="Q754" s="70"/>
      <c r="R754" s="70"/>
      <c r="S754" s="70"/>
      <c r="T754" s="70"/>
      <c r="U754" s="70"/>
      <c r="V754" s="70"/>
      <c r="W754" s="70"/>
      <c r="X754" s="70"/>
      <c r="Y754" s="70"/>
      <c r="Z754" s="70"/>
      <c r="AA754" s="70"/>
    </row>
    <row r="755" spans="1:27" ht="12.75" customHeight="1">
      <c r="A755" s="70"/>
      <c r="B755" s="70"/>
      <c r="C755" s="72"/>
      <c r="D755" s="72"/>
      <c r="E755" s="72"/>
      <c r="F755" s="72"/>
      <c r="G755" s="80"/>
      <c r="H755" s="70"/>
      <c r="I755" s="70"/>
      <c r="J755" s="70"/>
      <c r="K755" s="70"/>
      <c r="L755" s="70"/>
      <c r="M755" s="70"/>
      <c r="N755" s="70"/>
      <c r="O755" s="70"/>
      <c r="P755" s="70"/>
      <c r="Q755" s="70"/>
      <c r="R755" s="70"/>
      <c r="S755" s="70"/>
      <c r="T755" s="70"/>
      <c r="U755" s="70"/>
      <c r="V755" s="70"/>
      <c r="W755" s="70"/>
      <c r="X755" s="70"/>
      <c r="Y755" s="70"/>
      <c r="Z755" s="70"/>
      <c r="AA755" s="70"/>
    </row>
    <row r="756" spans="1:27" ht="12.75" customHeight="1">
      <c r="A756" s="70"/>
      <c r="B756" s="70"/>
      <c r="C756" s="72"/>
      <c r="D756" s="72"/>
      <c r="E756" s="72"/>
      <c r="F756" s="72"/>
      <c r="G756" s="80"/>
      <c r="H756" s="70"/>
      <c r="I756" s="70"/>
      <c r="J756" s="70"/>
      <c r="K756" s="70"/>
      <c r="L756" s="70"/>
      <c r="M756" s="70"/>
      <c r="N756" s="70"/>
      <c r="O756" s="70"/>
      <c r="P756" s="70"/>
      <c r="Q756" s="70"/>
      <c r="R756" s="70"/>
      <c r="S756" s="70"/>
      <c r="T756" s="70"/>
      <c r="U756" s="70"/>
      <c r="V756" s="70"/>
      <c r="W756" s="70"/>
      <c r="X756" s="70"/>
      <c r="Y756" s="70"/>
      <c r="Z756" s="70"/>
      <c r="AA756" s="70"/>
    </row>
    <row r="757" spans="1:27" ht="12.75" customHeight="1">
      <c r="A757" s="70"/>
      <c r="B757" s="70"/>
      <c r="C757" s="72"/>
      <c r="D757" s="72"/>
      <c r="E757" s="72"/>
      <c r="F757" s="72"/>
      <c r="G757" s="80"/>
      <c r="H757" s="70"/>
      <c r="I757" s="70"/>
      <c r="J757" s="70"/>
      <c r="K757" s="70"/>
      <c r="L757" s="70"/>
      <c r="M757" s="70"/>
      <c r="N757" s="70"/>
      <c r="O757" s="70"/>
      <c r="P757" s="70"/>
      <c r="Q757" s="70"/>
      <c r="R757" s="70"/>
      <c r="S757" s="70"/>
      <c r="T757" s="70"/>
      <c r="U757" s="70"/>
      <c r="V757" s="70"/>
      <c r="W757" s="70"/>
      <c r="X757" s="70"/>
      <c r="Y757" s="70"/>
      <c r="Z757" s="70"/>
      <c r="AA757" s="70"/>
    </row>
    <row r="758" spans="1:27" ht="12.75" customHeight="1">
      <c r="A758" s="70"/>
      <c r="B758" s="70"/>
      <c r="C758" s="72"/>
      <c r="D758" s="72"/>
      <c r="E758" s="72"/>
      <c r="F758" s="72"/>
      <c r="G758" s="80"/>
      <c r="H758" s="70"/>
      <c r="I758" s="70"/>
      <c r="J758" s="70"/>
      <c r="K758" s="70"/>
      <c r="L758" s="70"/>
      <c r="M758" s="70"/>
      <c r="N758" s="70"/>
      <c r="O758" s="70"/>
      <c r="P758" s="70"/>
      <c r="Q758" s="70"/>
      <c r="R758" s="70"/>
      <c r="S758" s="70"/>
      <c r="T758" s="70"/>
      <c r="U758" s="70"/>
      <c r="V758" s="70"/>
      <c r="W758" s="70"/>
      <c r="X758" s="70"/>
      <c r="Y758" s="70"/>
      <c r="Z758" s="70"/>
      <c r="AA758" s="70"/>
    </row>
    <row r="759" spans="1:27" ht="12.75" customHeight="1">
      <c r="A759" s="70"/>
      <c r="B759" s="70"/>
      <c r="C759" s="72"/>
      <c r="D759" s="72"/>
      <c r="E759" s="72"/>
      <c r="F759" s="72"/>
      <c r="G759" s="80"/>
      <c r="H759" s="70"/>
      <c r="I759" s="70"/>
      <c r="J759" s="70"/>
      <c r="K759" s="70"/>
      <c r="L759" s="70"/>
      <c r="M759" s="70"/>
      <c r="N759" s="70"/>
      <c r="O759" s="70"/>
      <c r="P759" s="70"/>
      <c r="Q759" s="70"/>
      <c r="R759" s="70"/>
      <c r="S759" s="70"/>
      <c r="T759" s="70"/>
      <c r="U759" s="70"/>
      <c r="V759" s="70"/>
      <c r="W759" s="70"/>
      <c r="X759" s="70"/>
      <c r="Y759" s="70"/>
      <c r="Z759" s="70"/>
      <c r="AA759" s="70"/>
    </row>
    <row r="760" spans="1:27" ht="12.75" customHeight="1">
      <c r="A760" s="70"/>
      <c r="B760" s="70"/>
      <c r="C760" s="72"/>
      <c r="D760" s="72"/>
      <c r="E760" s="72"/>
      <c r="F760" s="72"/>
      <c r="G760" s="80"/>
      <c r="H760" s="70"/>
      <c r="I760" s="70"/>
      <c r="J760" s="70"/>
      <c r="K760" s="70"/>
      <c r="L760" s="70"/>
      <c r="M760" s="70"/>
      <c r="N760" s="70"/>
      <c r="O760" s="70"/>
      <c r="P760" s="70"/>
      <c r="Q760" s="70"/>
      <c r="R760" s="70"/>
      <c r="S760" s="70"/>
      <c r="T760" s="70"/>
      <c r="U760" s="70"/>
      <c r="V760" s="70"/>
      <c r="W760" s="70"/>
      <c r="X760" s="70"/>
      <c r="Y760" s="70"/>
      <c r="Z760" s="70"/>
      <c r="AA760" s="70"/>
    </row>
    <row r="761" spans="1:27" ht="12.75" customHeight="1">
      <c r="A761" s="70"/>
      <c r="B761" s="70"/>
      <c r="C761" s="72"/>
      <c r="D761" s="72"/>
      <c r="E761" s="72"/>
      <c r="F761" s="72"/>
      <c r="G761" s="80"/>
      <c r="H761" s="70"/>
      <c r="I761" s="70"/>
      <c r="J761" s="70"/>
      <c r="K761" s="70"/>
      <c r="L761" s="70"/>
      <c r="M761" s="70"/>
      <c r="N761" s="70"/>
      <c r="O761" s="70"/>
      <c r="P761" s="70"/>
      <c r="Q761" s="70"/>
      <c r="R761" s="70"/>
      <c r="S761" s="70"/>
      <c r="T761" s="70"/>
      <c r="U761" s="70"/>
      <c r="V761" s="70"/>
      <c r="W761" s="70"/>
      <c r="X761" s="70"/>
      <c r="Y761" s="70"/>
      <c r="Z761" s="70"/>
      <c r="AA761" s="70"/>
    </row>
    <row r="762" spans="1:27" ht="12.75" customHeight="1">
      <c r="A762" s="70"/>
      <c r="B762" s="70"/>
      <c r="C762" s="72"/>
      <c r="D762" s="72"/>
      <c r="E762" s="72"/>
      <c r="F762" s="72"/>
      <c r="G762" s="80"/>
      <c r="H762" s="70"/>
      <c r="I762" s="70"/>
      <c r="J762" s="70"/>
      <c r="K762" s="70"/>
      <c r="L762" s="70"/>
      <c r="M762" s="70"/>
      <c r="N762" s="70"/>
      <c r="O762" s="70"/>
      <c r="P762" s="70"/>
      <c r="Q762" s="70"/>
      <c r="R762" s="70"/>
      <c r="S762" s="70"/>
      <c r="T762" s="70"/>
      <c r="U762" s="70"/>
      <c r="V762" s="70"/>
      <c r="W762" s="70"/>
      <c r="X762" s="70"/>
      <c r="Y762" s="70"/>
      <c r="Z762" s="70"/>
      <c r="AA762" s="70"/>
    </row>
    <row r="763" spans="1:27" ht="12.75" customHeight="1">
      <c r="A763" s="70"/>
      <c r="B763" s="70"/>
      <c r="C763" s="72"/>
      <c r="D763" s="72"/>
      <c r="E763" s="72"/>
      <c r="F763" s="72"/>
      <c r="G763" s="80"/>
      <c r="H763" s="70"/>
      <c r="I763" s="70"/>
      <c r="J763" s="70"/>
      <c r="K763" s="70"/>
      <c r="L763" s="70"/>
      <c r="M763" s="70"/>
      <c r="N763" s="70"/>
      <c r="O763" s="70"/>
      <c r="P763" s="70"/>
      <c r="Q763" s="70"/>
      <c r="R763" s="70"/>
      <c r="S763" s="70"/>
      <c r="T763" s="70"/>
      <c r="U763" s="70"/>
      <c r="V763" s="70"/>
      <c r="W763" s="70"/>
      <c r="X763" s="70"/>
      <c r="Y763" s="70"/>
      <c r="Z763" s="70"/>
      <c r="AA763" s="70"/>
    </row>
    <row r="764" spans="1:27" ht="12.75" customHeight="1">
      <c r="A764" s="70"/>
      <c r="B764" s="70"/>
      <c r="C764" s="72"/>
      <c r="D764" s="72"/>
      <c r="E764" s="72"/>
      <c r="F764" s="72"/>
      <c r="G764" s="80"/>
      <c r="H764" s="70"/>
      <c r="I764" s="70"/>
      <c r="J764" s="70"/>
      <c r="K764" s="70"/>
      <c r="L764" s="70"/>
      <c r="M764" s="70"/>
      <c r="N764" s="70"/>
      <c r="O764" s="70"/>
      <c r="P764" s="70"/>
      <c r="Q764" s="70"/>
      <c r="R764" s="70"/>
      <c r="S764" s="70"/>
      <c r="T764" s="70"/>
      <c r="U764" s="70"/>
      <c r="V764" s="70"/>
      <c r="W764" s="70"/>
      <c r="X764" s="70"/>
      <c r="Y764" s="70"/>
      <c r="Z764" s="70"/>
      <c r="AA764" s="70"/>
    </row>
    <row r="765" spans="1:27" ht="12.75" customHeight="1">
      <c r="A765" s="70"/>
      <c r="B765" s="70"/>
      <c r="C765" s="72"/>
      <c r="D765" s="72"/>
      <c r="E765" s="72"/>
      <c r="F765" s="72"/>
      <c r="G765" s="80"/>
      <c r="H765" s="70"/>
      <c r="I765" s="70"/>
      <c r="J765" s="70"/>
      <c r="K765" s="70"/>
      <c r="L765" s="70"/>
      <c r="M765" s="70"/>
      <c r="N765" s="70"/>
      <c r="O765" s="70"/>
      <c r="P765" s="70"/>
      <c r="Q765" s="70"/>
      <c r="R765" s="70"/>
      <c r="S765" s="70"/>
      <c r="T765" s="70"/>
      <c r="U765" s="70"/>
      <c r="V765" s="70"/>
      <c r="W765" s="70"/>
      <c r="X765" s="70"/>
      <c r="Y765" s="70"/>
      <c r="Z765" s="70"/>
      <c r="AA765" s="70"/>
    </row>
    <row r="766" spans="1:27" ht="12.75" customHeight="1">
      <c r="A766" s="70"/>
      <c r="B766" s="70"/>
      <c r="C766" s="72"/>
      <c r="D766" s="72"/>
      <c r="E766" s="72"/>
      <c r="F766" s="72"/>
      <c r="G766" s="80"/>
      <c r="H766" s="70"/>
      <c r="I766" s="70"/>
      <c r="J766" s="70"/>
      <c r="K766" s="70"/>
      <c r="L766" s="70"/>
      <c r="M766" s="70"/>
      <c r="N766" s="70"/>
      <c r="O766" s="70"/>
      <c r="P766" s="70"/>
      <c r="Q766" s="70"/>
      <c r="R766" s="70"/>
      <c r="S766" s="70"/>
      <c r="T766" s="70"/>
      <c r="U766" s="70"/>
      <c r="V766" s="70"/>
      <c r="W766" s="70"/>
      <c r="X766" s="70"/>
      <c r="Y766" s="70"/>
      <c r="Z766" s="70"/>
      <c r="AA766" s="70"/>
    </row>
    <row r="767" spans="1:27" ht="12.75" customHeight="1">
      <c r="A767" s="70"/>
      <c r="B767" s="70"/>
      <c r="C767" s="72"/>
      <c r="D767" s="72"/>
      <c r="E767" s="72"/>
      <c r="F767" s="72"/>
      <c r="G767" s="80"/>
      <c r="H767" s="70"/>
      <c r="I767" s="70"/>
      <c r="J767" s="70"/>
      <c r="K767" s="70"/>
      <c r="L767" s="70"/>
      <c r="M767" s="70"/>
      <c r="N767" s="70"/>
      <c r="O767" s="70"/>
      <c r="P767" s="70"/>
      <c r="Q767" s="70"/>
      <c r="R767" s="70"/>
      <c r="S767" s="70"/>
      <c r="T767" s="70"/>
      <c r="U767" s="70"/>
      <c r="V767" s="70"/>
      <c r="W767" s="70"/>
      <c r="X767" s="70"/>
      <c r="Y767" s="70"/>
      <c r="Z767" s="70"/>
      <c r="AA767" s="70"/>
    </row>
    <row r="768" spans="1:27" ht="12.75" customHeight="1">
      <c r="A768" s="70"/>
      <c r="B768" s="70"/>
      <c r="C768" s="72"/>
      <c r="D768" s="72"/>
      <c r="E768" s="72"/>
      <c r="F768" s="72"/>
      <c r="G768" s="80"/>
      <c r="H768" s="70"/>
      <c r="I768" s="70"/>
      <c r="J768" s="70"/>
      <c r="K768" s="70"/>
      <c r="L768" s="70"/>
      <c r="M768" s="70"/>
      <c r="N768" s="70"/>
      <c r="O768" s="70"/>
      <c r="P768" s="70"/>
      <c r="Q768" s="70"/>
      <c r="R768" s="70"/>
      <c r="S768" s="70"/>
      <c r="T768" s="70"/>
      <c r="U768" s="70"/>
      <c r="V768" s="70"/>
      <c r="W768" s="70"/>
      <c r="X768" s="70"/>
      <c r="Y768" s="70"/>
      <c r="Z768" s="70"/>
      <c r="AA768" s="70"/>
    </row>
    <row r="769" spans="1:27" ht="12.75" customHeight="1">
      <c r="A769" s="70"/>
      <c r="B769" s="70"/>
      <c r="C769" s="72"/>
      <c r="D769" s="72"/>
      <c r="E769" s="72"/>
      <c r="F769" s="72"/>
      <c r="G769" s="80"/>
      <c r="H769" s="70"/>
      <c r="I769" s="70"/>
      <c r="J769" s="70"/>
      <c r="K769" s="70"/>
      <c r="L769" s="70"/>
      <c r="M769" s="70"/>
      <c r="N769" s="70"/>
      <c r="O769" s="70"/>
      <c r="P769" s="70"/>
      <c r="Q769" s="70"/>
      <c r="R769" s="70"/>
      <c r="S769" s="70"/>
      <c r="T769" s="70"/>
      <c r="U769" s="70"/>
      <c r="V769" s="70"/>
      <c r="W769" s="70"/>
      <c r="X769" s="70"/>
      <c r="Y769" s="70"/>
      <c r="Z769" s="70"/>
      <c r="AA769" s="70"/>
    </row>
    <row r="770" spans="1:27" ht="12.75" customHeight="1">
      <c r="A770" s="70"/>
      <c r="B770" s="70"/>
      <c r="C770" s="72"/>
      <c r="D770" s="72"/>
      <c r="E770" s="72"/>
      <c r="F770" s="72"/>
      <c r="G770" s="80"/>
      <c r="H770" s="70"/>
      <c r="I770" s="70"/>
      <c r="J770" s="70"/>
      <c r="K770" s="70"/>
      <c r="L770" s="70"/>
      <c r="M770" s="70"/>
      <c r="N770" s="70"/>
      <c r="O770" s="70"/>
      <c r="P770" s="70"/>
      <c r="Q770" s="70"/>
      <c r="R770" s="70"/>
      <c r="S770" s="70"/>
      <c r="T770" s="70"/>
      <c r="U770" s="70"/>
      <c r="V770" s="70"/>
      <c r="W770" s="70"/>
      <c r="X770" s="70"/>
      <c r="Y770" s="70"/>
      <c r="Z770" s="70"/>
      <c r="AA770" s="70"/>
    </row>
    <row r="771" spans="1:27" ht="12.75" customHeight="1">
      <c r="A771" s="70"/>
      <c r="B771" s="70"/>
      <c r="C771" s="72"/>
      <c r="D771" s="72"/>
      <c r="E771" s="72"/>
      <c r="F771" s="72"/>
      <c r="G771" s="80"/>
      <c r="H771" s="70"/>
      <c r="I771" s="70"/>
      <c r="J771" s="70"/>
      <c r="K771" s="70"/>
      <c r="L771" s="70"/>
      <c r="M771" s="70"/>
      <c r="N771" s="70"/>
      <c r="O771" s="70"/>
      <c r="P771" s="70"/>
      <c r="Q771" s="70"/>
      <c r="R771" s="70"/>
      <c r="S771" s="70"/>
      <c r="T771" s="70"/>
      <c r="U771" s="70"/>
      <c r="V771" s="70"/>
      <c r="W771" s="70"/>
      <c r="X771" s="70"/>
      <c r="Y771" s="70"/>
      <c r="Z771" s="70"/>
      <c r="AA771" s="70"/>
    </row>
    <row r="772" spans="1:27" ht="12.75" customHeight="1">
      <c r="A772" s="70"/>
      <c r="B772" s="70"/>
      <c r="C772" s="72"/>
      <c r="D772" s="72"/>
      <c r="E772" s="72"/>
      <c r="F772" s="72"/>
      <c r="G772" s="80"/>
      <c r="H772" s="70"/>
      <c r="I772" s="70"/>
      <c r="J772" s="70"/>
      <c r="K772" s="70"/>
      <c r="L772" s="70"/>
      <c r="M772" s="70"/>
      <c r="N772" s="70"/>
      <c r="O772" s="70"/>
      <c r="P772" s="70"/>
      <c r="Q772" s="70"/>
      <c r="R772" s="70"/>
      <c r="S772" s="70"/>
      <c r="T772" s="70"/>
      <c r="U772" s="70"/>
      <c r="V772" s="70"/>
      <c r="W772" s="70"/>
      <c r="X772" s="70"/>
      <c r="Y772" s="70"/>
      <c r="Z772" s="70"/>
      <c r="AA772" s="70"/>
    </row>
    <row r="773" spans="1:27" ht="12.75" customHeight="1">
      <c r="A773" s="70"/>
      <c r="B773" s="70"/>
      <c r="C773" s="72"/>
      <c r="D773" s="72"/>
      <c r="E773" s="72"/>
      <c r="F773" s="72"/>
      <c r="G773" s="80"/>
      <c r="H773" s="70"/>
      <c r="I773" s="70"/>
      <c r="J773" s="70"/>
      <c r="K773" s="70"/>
      <c r="L773" s="70"/>
      <c r="M773" s="70"/>
      <c r="N773" s="70"/>
      <c r="O773" s="70"/>
      <c r="P773" s="70"/>
      <c r="Q773" s="70"/>
      <c r="R773" s="70"/>
      <c r="S773" s="70"/>
      <c r="T773" s="70"/>
      <c r="U773" s="70"/>
      <c r="V773" s="70"/>
      <c r="W773" s="70"/>
      <c r="X773" s="70"/>
      <c r="Y773" s="70"/>
      <c r="Z773" s="70"/>
      <c r="AA773" s="70"/>
    </row>
    <row r="774" spans="1:27" ht="12.75" customHeight="1">
      <c r="A774" s="70"/>
      <c r="B774" s="70"/>
      <c r="C774" s="72"/>
      <c r="D774" s="72"/>
      <c r="E774" s="72"/>
      <c r="F774" s="72"/>
      <c r="G774" s="80"/>
      <c r="H774" s="70"/>
      <c r="I774" s="70"/>
      <c r="J774" s="70"/>
      <c r="K774" s="70"/>
      <c r="L774" s="70"/>
      <c r="M774" s="70"/>
      <c r="N774" s="70"/>
      <c r="O774" s="70"/>
      <c r="P774" s="70"/>
      <c r="Q774" s="70"/>
      <c r="R774" s="70"/>
      <c r="S774" s="70"/>
      <c r="T774" s="70"/>
      <c r="U774" s="70"/>
      <c r="V774" s="70"/>
      <c r="W774" s="70"/>
      <c r="X774" s="70"/>
      <c r="Y774" s="70"/>
      <c r="Z774" s="70"/>
      <c r="AA774" s="70"/>
    </row>
    <row r="775" spans="1:27" ht="12.75" customHeight="1">
      <c r="A775" s="70"/>
      <c r="B775" s="70"/>
      <c r="C775" s="72"/>
      <c r="D775" s="72"/>
      <c r="E775" s="72"/>
      <c r="F775" s="72"/>
      <c r="G775" s="80"/>
      <c r="H775" s="70"/>
      <c r="I775" s="70"/>
      <c r="J775" s="70"/>
      <c r="K775" s="70"/>
      <c r="L775" s="70"/>
      <c r="M775" s="70"/>
      <c r="N775" s="70"/>
      <c r="O775" s="70"/>
      <c r="P775" s="70"/>
      <c r="Q775" s="70"/>
      <c r="R775" s="70"/>
      <c r="S775" s="70"/>
      <c r="T775" s="70"/>
      <c r="U775" s="70"/>
      <c r="V775" s="70"/>
      <c r="W775" s="70"/>
      <c r="X775" s="70"/>
      <c r="Y775" s="70"/>
      <c r="Z775" s="70"/>
      <c r="AA775" s="70"/>
    </row>
    <row r="776" spans="1:27" ht="12.75" customHeight="1">
      <c r="A776" s="70"/>
      <c r="B776" s="70"/>
      <c r="C776" s="72"/>
      <c r="D776" s="72"/>
      <c r="E776" s="72"/>
      <c r="F776" s="72"/>
      <c r="G776" s="80"/>
      <c r="H776" s="70"/>
      <c r="I776" s="70"/>
      <c r="J776" s="70"/>
      <c r="K776" s="70"/>
      <c r="L776" s="70"/>
      <c r="M776" s="70"/>
      <c r="N776" s="70"/>
      <c r="O776" s="70"/>
      <c r="P776" s="70"/>
      <c r="Q776" s="70"/>
      <c r="R776" s="70"/>
      <c r="S776" s="70"/>
      <c r="T776" s="70"/>
      <c r="U776" s="70"/>
      <c r="V776" s="70"/>
      <c r="W776" s="70"/>
      <c r="X776" s="70"/>
      <c r="Y776" s="70"/>
      <c r="Z776" s="70"/>
      <c r="AA776" s="70"/>
    </row>
    <row r="777" spans="1:27" ht="12.75" customHeight="1">
      <c r="A777" s="70"/>
      <c r="B777" s="70"/>
      <c r="C777" s="72"/>
      <c r="D777" s="72"/>
      <c r="E777" s="72"/>
      <c r="F777" s="72"/>
      <c r="G777" s="80"/>
      <c r="H777" s="70"/>
      <c r="I777" s="70"/>
      <c r="J777" s="70"/>
      <c r="K777" s="70"/>
      <c r="L777" s="70"/>
      <c r="M777" s="70"/>
      <c r="N777" s="70"/>
      <c r="O777" s="70"/>
      <c r="P777" s="70"/>
      <c r="Q777" s="70"/>
      <c r="R777" s="70"/>
      <c r="S777" s="70"/>
      <c r="T777" s="70"/>
      <c r="U777" s="70"/>
      <c r="V777" s="70"/>
      <c r="W777" s="70"/>
      <c r="X777" s="70"/>
      <c r="Y777" s="70"/>
      <c r="Z777" s="70"/>
      <c r="AA777" s="70"/>
    </row>
    <row r="778" spans="1:27" ht="12.75" customHeight="1">
      <c r="A778" s="70"/>
      <c r="B778" s="70"/>
      <c r="C778" s="72"/>
      <c r="D778" s="72"/>
      <c r="E778" s="72"/>
      <c r="F778" s="72"/>
      <c r="G778" s="80"/>
      <c r="H778" s="70"/>
      <c r="I778" s="70"/>
      <c r="J778" s="70"/>
      <c r="K778" s="70"/>
      <c r="L778" s="70"/>
      <c r="M778" s="70"/>
      <c r="N778" s="70"/>
      <c r="O778" s="70"/>
      <c r="P778" s="70"/>
      <c r="Q778" s="70"/>
      <c r="R778" s="70"/>
      <c r="S778" s="70"/>
      <c r="T778" s="70"/>
      <c r="U778" s="70"/>
      <c r="V778" s="70"/>
      <c r="W778" s="70"/>
      <c r="X778" s="70"/>
      <c r="Y778" s="70"/>
      <c r="Z778" s="70"/>
      <c r="AA778" s="70"/>
    </row>
    <row r="779" spans="1:27" ht="12.75" customHeight="1">
      <c r="A779" s="70"/>
      <c r="B779" s="70"/>
      <c r="C779" s="72"/>
      <c r="D779" s="72"/>
      <c r="E779" s="72"/>
      <c r="F779" s="72"/>
      <c r="G779" s="80"/>
      <c r="H779" s="70"/>
      <c r="I779" s="70"/>
      <c r="J779" s="70"/>
      <c r="K779" s="70"/>
      <c r="L779" s="70"/>
      <c r="M779" s="70"/>
      <c r="N779" s="70"/>
      <c r="O779" s="70"/>
      <c r="P779" s="70"/>
      <c r="Q779" s="70"/>
      <c r="R779" s="70"/>
      <c r="S779" s="70"/>
      <c r="T779" s="70"/>
      <c r="U779" s="70"/>
      <c r="V779" s="70"/>
      <c r="W779" s="70"/>
      <c r="X779" s="70"/>
      <c r="Y779" s="70"/>
      <c r="Z779" s="70"/>
      <c r="AA779" s="70"/>
    </row>
    <row r="780" spans="1:27" ht="12.75" customHeight="1">
      <c r="A780" s="70"/>
      <c r="B780" s="70"/>
      <c r="C780" s="72"/>
      <c r="D780" s="72"/>
      <c r="E780" s="72"/>
      <c r="F780" s="72"/>
      <c r="G780" s="80"/>
      <c r="H780" s="70"/>
      <c r="I780" s="70"/>
      <c r="J780" s="70"/>
      <c r="K780" s="70"/>
      <c r="L780" s="70"/>
      <c r="M780" s="70"/>
      <c r="N780" s="70"/>
      <c r="O780" s="70"/>
      <c r="P780" s="70"/>
      <c r="Q780" s="70"/>
      <c r="R780" s="70"/>
      <c r="S780" s="70"/>
      <c r="T780" s="70"/>
      <c r="U780" s="70"/>
      <c r="V780" s="70"/>
      <c r="W780" s="70"/>
      <c r="X780" s="70"/>
      <c r="Y780" s="70"/>
      <c r="Z780" s="70"/>
      <c r="AA780" s="70"/>
    </row>
    <row r="781" spans="1:27" ht="12.75" customHeight="1">
      <c r="A781" s="70"/>
      <c r="B781" s="70"/>
      <c r="C781" s="72"/>
      <c r="D781" s="72"/>
      <c r="E781" s="72"/>
      <c r="F781" s="72"/>
      <c r="G781" s="80"/>
      <c r="H781" s="70"/>
      <c r="I781" s="70"/>
      <c r="J781" s="70"/>
      <c r="K781" s="70"/>
      <c r="L781" s="70"/>
      <c r="M781" s="70"/>
      <c r="N781" s="70"/>
      <c r="O781" s="70"/>
      <c r="P781" s="70"/>
      <c r="Q781" s="70"/>
      <c r="R781" s="70"/>
      <c r="S781" s="70"/>
      <c r="T781" s="70"/>
      <c r="U781" s="70"/>
      <c r="V781" s="70"/>
      <c r="W781" s="70"/>
      <c r="X781" s="70"/>
      <c r="Y781" s="70"/>
      <c r="Z781" s="70"/>
      <c r="AA781" s="70"/>
    </row>
    <row r="782" spans="1:27" ht="12.75" customHeight="1">
      <c r="A782" s="70"/>
      <c r="B782" s="70"/>
      <c r="C782" s="72"/>
      <c r="D782" s="72"/>
      <c r="E782" s="72"/>
      <c r="F782" s="72"/>
      <c r="G782" s="80"/>
      <c r="H782" s="70"/>
      <c r="I782" s="70"/>
      <c r="J782" s="70"/>
      <c r="K782" s="70"/>
      <c r="L782" s="70"/>
      <c r="M782" s="70"/>
      <c r="N782" s="70"/>
      <c r="O782" s="70"/>
      <c r="P782" s="70"/>
      <c r="Q782" s="70"/>
      <c r="R782" s="70"/>
      <c r="S782" s="70"/>
      <c r="T782" s="70"/>
      <c r="U782" s="70"/>
      <c r="V782" s="70"/>
      <c r="W782" s="70"/>
      <c r="X782" s="70"/>
      <c r="Y782" s="70"/>
      <c r="Z782" s="70"/>
      <c r="AA782" s="70"/>
    </row>
    <row r="783" spans="1:27" ht="12.75" customHeight="1">
      <c r="A783" s="70"/>
      <c r="B783" s="70"/>
      <c r="C783" s="72"/>
      <c r="D783" s="72"/>
      <c r="E783" s="72"/>
      <c r="F783" s="72"/>
      <c r="G783" s="80"/>
      <c r="H783" s="70"/>
      <c r="I783" s="70"/>
      <c r="J783" s="70"/>
      <c r="K783" s="70"/>
      <c r="L783" s="70"/>
      <c r="M783" s="70"/>
      <c r="N783" s="70"/>
      <c r="O783" s="70"/>
      <c r="P783" s="70"/>
      <c r="Q783" s="70"/>
      <c r="R783" s="70"/>
      <c r="S783" s="70"/>
      <c r="T783" s="70"/>
      <c r="U783" s="70"/>
      <c r="V783" s="70"/>
      <c r="W783" s="70"/>
      <c r="X783" s="70"/>
      <c r="Y783" s="70"/>
      <c r="Z783" s="70"/>
      <c r="AA783" s="70"/>
    </row>
    <row r="784" spans="1:27" ht="12.75" customHeight="1">
      <c r="A784" s="70"/>
      <c r="B784" s="70"/>
      <c r="C784" s="72"/>
      <c r="D784" s="72"/>
      <c r="E784" s="72"/>
      <c r="F784" s="72"/>
      <c r="G784" s="80"/>
      <c r="H784" s="70"/>
      <c r="I784" s="70"/>
      <c r="J784" s="70"/>
      <c r="K784" s="70"/>
      <c r="L784" s="70"/>
      <c r="M784" s="70"/>
      <c r="N784" s="70"/>
      <c r="O784" s="70"/>
      <c r="P784" s="70"/>
      <c r="Q784" s="70"/>
      <c r="R784" s="70"/>
      <c r="S784" s="70"/>
      <c r="T784" s="70"/>
      <c r="U784" s="70"/>
      <c r="V784" s="70"/>
      <c r="W784" s="70"/>
      <c r="X784" s="70"/>
      <c r="Y784" s="70"/>
      <c r="Z784" s="70"/>
      <c r="AA784" s="70"/>
    </row>
    <row r="785" spans="1:27" ht="12.75" customHeight="1">
      <c r="A785" s="70"/>
      <c r="B785" s="70"/>
      <c r="C785" s="72"/>
      <c r="D785" s="72"/>
      <c r="E785" s="72"/>
      <c r="F785" s="72"/>
      <c r="G785" s="80"/>
      <c r="H785" s="70"/>
      <c r="I785" s="70"/>
      <c r="J785" s="70"/>
      <c r="K785" s="70"/>
      <c r="L785" s="70"/>
      <c r="M785" s="70"/>
      <c r="N785" s="70"/>
      <c r="O785" s="70"/>
      <c r="P785" s="70"/>
      <c r="Q785" s="70"/>
      <c r="R785" s="70"/>
      <c r="S785" s="70"/>
      <c r="T785" s="70"/>
      <c r="U785" s="70"/>
      <c r="V785" s="70"/>
      <c r="W785" s="70"/>
      <c r="X785" s="70"/>
      <c r="Y785" s="70"/>
      <c r="Z785" s="70"/>
      <c r="AA785" s="70"/>
    </row>
    <row r="786" spans="1:27" ht="12.75" customHeight="1">
      <c r="A786" s="70"/>
      <c r="B786" s="70"/>
      <c r="C786" s="72"/>
      <c r="D786" s="72"/>
      <c r="E786" s="72"/>
      <c r="F786" s="72"/>
      <c r="G786" s="80"/>
      <c r="H786" s="70"/>
      <c r="I786" s="70"/>
      <c r="J786" s="70"/>
      <c r="K786" s="70"/>
      <c r="L786" s="70"/>
      <c r="M786" s="70"/>
      <c r="N786" s="70"/>
      <c r="O786" s="70"/>
      <c r="P786" s="70"/>
      <c r="Q786" s="70"/>
      <c r="R786" s="70"/>
      <c r="S786" s="70"/>
      <c r="T786" s="70"/>
      <c r="U786" s="70"/>
      <c r="V786" s="70"/>
      <c r="W786" s="70"/>
      <c r="X786" s="70"/>
      <c r="Y786" s="70"/>
      <c r="Z786" s="70"/>
      <c r="AA786" s="70"/>
    </row>
    <row r="787" spans="1:27" ht="12.75" customHeight="1">
      <c r="A787" s="70"/>
      <c r="B787" s="70"/>
      <c r="C787" s="72"/>
      <c r="D787" s="72"/>
      <c r="E787" s="72"/>
      <c r="F787" s="72"/>
      <c r="G787" s="80"/>
      <c r="H787" s="70"/>
      <c r="I787" s="70"/>
      <c r="J787" s="70"/>
      <c r="K787" s="70"/>
      <c r="L787" s="70"/>
      <c r="M787" s="70"/>
      <c r="N787" s="70"/>
      <c r="O787" s="70"/>
      <c r="P787" s="70"/>
      <c r="Q787" s="70"/>
      <c r="R787" s="70"/>
      <c r="S787" s="70"/>
      <c r="T787" s="70"/>
      <c r="U787" s="70"/>
      <c r="V787" s="70"/>
      <c r="W787" s="70"/>
      <c r="X787" s="70"/>
      <c r="Y787" s="70"/>
      <c r="Z787" s="70"/>
      <c r="AA787" s="70"/>
    </row>
    <row r="788" spans="1:27" ht="12.75" customHeight="1">
      <c r="A788" s="70"/>
      <c r="B788" s="70"/>
      <c r="C788" s="72"/>
      <c r="D788" s="72"/>
      <c r="E788" s="72"/>
      <c r="F788" s="72"/>
      <c r="G788" s="80"/>
      <c r="H788" s="70"/>
      <c r="I788" s="70"/>
      <c r="J788" s="70"/>
      <c r="K788" s="70"/>
      <c r="L788" s="70"/>
      <c r="M788" s="70"/>
      <c r="N788" s="70"/>
      <c r="O788" s="70"/>
      <c r="P788" s="70"/>
      <c r="Q788" s="70"/>
      <c r="R788" s="70"/>
      <c r="S788" s="70"/>
      <c r="T788" s="70"/>
      <c r="U788" s="70"/>
      <c r="V788" s="70"/>
      <c r="W788" s="70"/>
      <c r="X788" s="70"/>
      <c r="Y788" s="70"/>
      <c r="Z788" s="70"/>
      <c r="AA788" s="70"/>
    </row>
    <row r="789" spans="1:27" ht="12.75" customHeight="1">
      <c r="A789" s="70"/>
      <c r="B789" s="70"/>
      <c r="C789" s="72"/>
      <c r="D789" s="72"/>
      <c r="E789" s="72"/>
      <c r="F789" s="72"/>
      <c r="G789" s="80"/>
      <c r="H789" s="70"/>
      <c r="I789" s="70"/>
      <c r="J789" s="70"/>
      <c r="K789" s="70"/>
      <c r="L789" s="70"/>
      <c r="M789" s="70"/>
      <c r="N789" s="70"/>
      <c r="O789" s="70"/>
      <c r="P789" s="70"/>
      <c r="Q789" s="70"/>
      <c r="R789" s="70"/>
      <c r="S789" s="70"/>
      <c r="T789" s="70"/>
      <c r="U789" s="70"/>
      <c r="V789" s="70"/>
      <c r="W789" s="70"/>
      <c r="X789" s="70"/>
      <c r="Y789" s="70"/>
      <c r="Z789" s="70"/>
      <c r="AA789" s="70"/>
    </row>
    <row r="790" spans="1:27" ht="12.75" customHeight="1">
      <c r="A790" s="70"/>
      <c r="B790" s="70"/>
      <c r="C790" s="72"/>
      <c r="D790" s="72"/>
      <c r="E790" s="72"/>
      <c r="F790" s="72"/>
      <c r="G790" s="80"/>
      <c r="H790" s="70"/>
      <c r="I790" s="70"/>
      <c r="J790" s="70"/>
      <c r="K790" s="70"/>
      <c r="L790" s="70"/>
      <c r="M790" s="70"/>
      <c r="N790" s="70"/>
      <c r="O790" s="70"/>
      <c r="P790" s="70"/>
      <c r="Q790" s="70"/>
      <c r="R790" s="70"/>
      <c r="S790" s="70"/>
      <c r="T790" s="70"/>
      <c r="U790" s="70"/>
      <c r="V790" s="70"/>
      <c r="W790" s="70"/>
      <c r="X790" s="70"/>
      <c r="Y790" s="70"/>
      <c r="Z790" s="70"/>
      <c r="AA790" s="70"/>
    </row>
    <row r="791" spans="1:27" ht="12.75" customHeight="1">
      <c r="A791" s="70"/>
      <c r="B791" s="70"/>
      <c r="C791" s="72"/>
      <c r="D791" s="72"/>
      <c r="E791" s="72"/>
      <c r="F791" s="72"/>
      <c r="G791" s="80"/>
      <c r="H791" s="70"/>
      <c r="I791" s="70"/>
      <c r="J791" s="70"/>
      <c r="K791" s="70"/>
      <c r="L791" s="70"/>
      <c r="M791" s="70"/>
      <c r="N791" s="70"/>
      <c r="O791" s="70"/>
      <c r="P791" s="70"/>
      <c r="Q791" s="70"/>
      <c r="R791" s="70"/>
      <c r="S791" s="70"/>
      <c r="T791" s="70"/>
      <c r="U791" s="70"/>
      <c r="V791" s="70"/>
      <c r="W791" s="70"/>
      <c r="X791" s="70"/>
      <c r="Y791" s="70"/>
      <c r="Z791" s="70"/>
      <c r="AA791" s="70"/>
    </row>
    <row r="792" spans="1:27" ht="12.75" customHeight="1">
      <c r="A792" s="70"/>
      <c r="B792" s="70"/>
      <c r="C792" s="72"/>
      <c r="D792" s="72"/>
      <c r="E792" s="72"/>
      <c r="F792" s="72"/>
      <c r="G792" s="80"/>
      <c r="H792" s="70"/>
      <c r="I792" s="70"/>
      <c r="J792" s="70"/>
      <c r="K792" s="70"/>
      <c r="L792" s="70"/>
      <c r="M792" s="70"/>
      <c r="N792" s="70"/>
      <c r="O792" s="70"/>
      <c r="P792" s="70"/>
      <c r="Q792" s="70"/>
      <c r="R792" s="70"/>
      <c r="S792" s="70"/>
      <c r="T792" s="70"/>
      <c r="U792" s="70"/>
      <c r="V792" s="70"/>
      <c r="W792" s="70"/>
      <c r="X792" s="70"/>
      <c r="Y792" s="70"/>
      <c r="Z792" s="70"/>
      <c r="AA792" s="70"/>
    </row>
    <row r="793" spans="1:27" ht="12.75" customHeight="1">
      <c r="A793" s="70"/>
      <c r="B793" s="70"/>
      <c r="C793" s="72"/>
      <c r="D793" s="72"/>
      <c r="E793" s="72"/>
      <c r="F793" s="72"/>
      <c r="G793" s="80"/>
      <c r="H793" s="70"/>
      <c r="I793" s="70"/>
      <c r="J793" s="70"/>
      <c r="K793" s="70"/>
      <c r="L793" s="70"/>
      <c r="M793" s="70"/>
      <c r="N793" s="70"/>
      <c r="O793" s="70"/>
      <c r="P793" s="70"/>
      <c r="Q793" s="70"/>
      <c r="R793" s="70"/>
      <c r="S793" s="70"/>
      <c r="T793" s="70"/>
      <c r="U793" s="70"/>
      <c r="V793" s="70"/>
      <c r="W793" s="70"/>
      <c r="X793" s="70"/>
      <c r="Y793" s="70"/>
      <c r="Z793" s="70"/>
      <c r="AA793" s="70"/>
    </row>
    <row r="794" spans="1:27" ht="12.75" customHeight="1">
      <c r="A794" s="70"/>
      <c r="B794" s="70"/>
      <c r="C794" s="72"/>
      <c r="D794" s="72"/>
      <c r="E794" s="72"/>
      <c r="F794" s="72"/>
      <c r="G794" s="80"/>
      <c r="H794" s="70"/>
      <c r="I794" s="70"/>
      <c r="J794" s="70"/>
      <c r="K794" s="70"/>
      <c r="L794" s="70"/>
      <c r="M794" s="70"/>
      <c r="N794" s="70"/>
      <c r="O794" s="70"/>
      <c r="P794" s="70"/>
      <c r="Q794" s="70"/>
      <c r="R794" s="70"/>
      <c r="S794" s="70"/>
      <c r="T794" s="70"/>
      <c r="U794" s="70"/>
      <c r="V794" s="70"/>
      <c r="W794" s="70"/>
      <c r="X794" s="70"/>
      <c r="Y794" s="70"/>
      <c r="Z794" s="70"/>
      <c r="AA794" s="70"/>
    </row>
    <row r="795" spans="1:27" ht="12.75" customHeight="1">
      <c r="A795" s="70"/>
      <c r="B795" s="70"/>
      <c r="C795" s="72"/>
      <c r="D795" s="72"/>
      <c r="E795" s="72"/>
      <c r="F795" s="72"/>
      <c r="G795" s="80"/>
      <c r="H795" s="70"/>
      <c r="I795" s="70"/>
      <c r="J795" s="70"/>
      <c r="K795" s="70"/>
      <c r="L795" s="70"/>
      <c r="M795" s="70"/>
      <c r="N795" s="70"/>
      <c r="O795" s="70"/>
      <c r="P795" s="70"/>
      <c r="Q795" s="70"/>
      <c r="R795" s="70"/>
      <c r="S795" s="70"/>
      <c r="T795" s="70"/>
      <c r="U795" s="70"/>
      <c r="V795" s="70"/>
      <c r="W795" s="70"/>
      <c r="X795" s="70"/>
      <c r="Y795" s="70"/>
      <c r="Z795" s="70"/>
      <c r="AA795" s="70"/>
    </row>
    <row r="796" spans="1:27" ht="12.75" customHeight="1">
      <c r="A796" s="70"/>
      <c r="B796" s="70"/>
      <c r="C796" s="72"/>
      <c r="D796" s="72"/>
      <c r="E796" s="72"/>
      <c r="F796" s="72"/>
      <c r="G796" s="80"/>
      <c r="H796" s="70"/>
      <c r="I796" s="70"/>
      <c r="J796" s="70"/>
      <c r="K796" s="70"/>
      <c r="L796" s="70"/>
      <c r="M796" s="70"/>
      <c r="N796" s="70"/>
      <c r="O796" s="70"/>
      <c r="P796" s="70"/>
      <c r="Q796" s="70"/>
      <c r="R796" s="70"/>
      <c r="S796" s="70"/>
      <c r="T796" s="70"/>
      <c r="U796" s="70"/>
      <c r="V796" s="70"/>
      <c r="W796" s="70"/>
      <c r="X796" s="70"/>
      <c r="Y796" s="70"/>
      <c r="Z796" s="70"/>
      <c r="AA796" s="70"/>
    </row>
    <row r="797" spans="1:27" ht="12.75" customHeight="1">
      <c r="A797" s="70"/>
      <c r="B797" s="70"/>
      <c r="C797" s="72"/>
      <c r="D797" s="72"/>
      <c r="E797" s="72"/>
      <c r="F797" s="72"/>
      <c r="G797" s="80"/>
      <c r="H797" s="70"/>
      <c r="I797" s="70"/>
      <c r="J797" s="70"/>
      <c r="K797" s="70"/>
      <c r="L797" s="70"/>
      <c r="M797" s="70"/>
      <c r="N797" s="70"/>
      <c r="O797" s="70"/>
      <c r="P797" s="70"/>
      <c r="Q797" s="70"/>
      <c r="R797" s="70"/>
      <c r="S797" s="70"/>
      <c r="T797" s="70"/>
      <c r="U797" s="70"/>
      <c r="V797" s="70"/>
      <c r="W797" s="70"/>
      <c r="X797" s="70"/>
      <c r="Y797" s="70"/>
      <c r="Z797" s="70"/>
      <c r="AA797" s="70"/>
    </row>
    <row r="798" spans="1:27" ht="12.75" customHeight="1">
      <c r="A798" s="70"/>
      <c r="B798" s="70"/>
      <c r="C798" s="72"/>
      <c r="D798" s="72"/>
      <c r="E798" s="72"/>
      <c r="F798" s="72"/>
      <c r="G798" s="80"/>
      <c r="H798" s="70"/>
      <c r="I798" s="70"/>
      <c r="J798" s="70"/>
      <c r="K798" s="70"/>
      <c r="L798" s="70"/>
      <c r="M798" s="70"/>
      <c r="N798" s="70"/>
      <c r="O798" s="70"/>
      <c r="P798" s="70"/>
      <c r="Q798" s="70"/>
      <c r="R798" s="70"/>
      <c r="S798" s="70"/>
      <c r="T798" s="70"/>
      <c r="U798" s="70"/>
      <c r="V798" s="70"/>
      <c r="W798" s="70"/>
      <c r="X798" s="70"/>
      <c r="Y798" s="70"/>
      <c r="Z798" s="70"/>
      <c r="AA798" s="70"/>
    </row>
    <row r="799" spans="1:27" ht="12.75" customHeight="1">
      <c r="A799" s="70"/>
      <c r="B799" s="70"/>
      <c r="C799" s="72"/>
      <c r="D799" s="72"/>
      <c r="E799" s="72"/>
      <c r="F799" s="72"/>
      <c r="G799" s="80"/>
      <c r="H799" s="70"/>
      <c r="I799" s="70"/>
      <c r="J799" s="70"/>
      <c r="K799" s="70"/>
      <c r="L799" s="70"/>
      <c r="M799" s="70"/>
      <c r="N799" s="70"/>
      <c r="O799" s="70"/>
      <c r="P799" s="70"/>
      <c r="Q799" s="70"/>
      <c r="R799" s="70"/>
      <c r="S799" s="70"/>
      <c r="T799" s="70"/>
      <c r="U799" s="70"/>
      <c r="V799" s="70"/>
      <c r="W799" s="70"/>
      <c r="X799" s="70"/>
      <c r="Y799" s="70"/>
      <c r="Z799" s="70"/>
      <c r="AA799" s="70"/>
    </row>
    <row r="800" spans="1:27" ht="12.75" customHeight="1">
      <c r="A800" s="70"/>
      <c r="B800" s="70"/>
      <c r="C800" s="72"/>
      <c r="D800" s="72"/>
      <c r="E800" s="72"/>
      <c r="F800" s="72"/>
      <c r="G800" s="80"/>
      <c r="H800" s="70"/>
      <c r="I800" s="70"/>
      <c r="J800" s="70"/>
      <c r="K800" s="70"/>
      <c r="L800" s="70"/>
      <c r="M800" s="70"/>
      <c r="N800" s="70"/>
      <c r="O800" s="70"/>
      <c r="P800" s="70"/>
      <c r="Q800" s="70"/>
      <c r="R800" s="70"/>
      <c r="S800" s="70"/>
      <c r="T800" s="70"/>
      <c r="U800" s="70"/>
      <c r="V800" s="70"/>
      <c r="W800" s="70"/>
      <c r="X800" s="70"/>
      <c r="Y800" s="70"/>
      <c r="Z800" s="70"/>
      <c r="AA800" s="70"/>
    </row>
    <row r="801" spans="1:27" ht="12.75" customHeight="1">
      <c r="A801" s="70"/>
      <c r="B801" s="70"/>
      <c r="C801" s="72"/>
      <c r="D801" s="72"/>
      <c r="E801" s="72"/>
      <c r="F801" s="72"/>
      <c r="G801" s="80"/>
      <c r="H801" s="70"/>
      <c r="I801" s="70"/>
      <c r="J801" s="70"/>
      <c r="K801" s="70"/>
      <c r="L801" s="70"/>
      <c r="M801" s="70"/>
      <c r="N801" s="70"/>
      <c r="O801" s="70"/>
      <c r="P801" s="70"/>
      <c r="Q801" s="70"/>
      <c r="R801" s="70"/>
      <c r="S801" s="70"/>
      <c r="T801" s="70"/>
      <c r="U801" s="70"/>
      <c r="V801" s="70"/>
      <c r="W801" s="70"/>
      <c r="X801" s="70"/>
      <c r="Y801" s="70"/>
      <c r="Z801" s="70"/>
      <c r="AA801" s="70"/>
    </row>
    <row r="802" spans="1:27" ht="12.75" customHeight="1">
      <c r="A802" s="70"/>
      <c r="B802" s="70"/>
      <c r="C802" s="72"/>
      <c r="D802" s="72"/>
      <c r="E802" s="72"/>
      <c r="F802" s="72"/>
      <c r="G802" s="80"/>
      <c r="H802" s="70"/>
      <c r="I802" s="70"/>
      <c r="J802" s="70"/>
      <c r="K802" s="70"/>
      <c r="L802" s="70"/>
      <c r="M802" s="70"/>
      <c r="N802" s="70"/>
      <c r="O802" s="70"/>
      <c r="P802" s="70"/>
      <c r="Q802" s="70"/>
      <c r="R802" s="70"/>
      <c r="S802" s="70"/>
      <c r="T802" s="70"/>
      <c r="U802" s="70"/>
      <c r="V802" s="70"/>
      <c r="W802" s="70"/>
      <c r="X802" s="70"/>
      <c r="Y802" s="70"/>
      <c r="Z802" s="70"/>
      <c r="AA802" s="70"/>
    </row>
    <row r="803" spans="1:27" ht="12.75" customHeight="1">
      <c r="A803" s="70"/>
      <c r="B803" s="70"/>
      <c r="C803" s="72"/>
      <c r="D803" s="72"/>
      <c r="E803" s="72"/>
      <c r="F803" s="72"/>
      <c r="G803" s="80"/>
      <c r="H803" s="70"/>
      <c r="I803" s="70"/>
      <c r="J803" s="70"/>
      <c r="K803" s="70"/>
      <c r="L803" s="70"/>
      <c r="M803" s="70"/>
      <c r="N803" s="70"/>
      <c r="O803" s="70"/>
      <c r="P803" s="70"/>
      <c r="Q803" s="70"/>
      <c r="R803" s="70"/>
      <c r="S803" s="70"/>
      <c r="T803" s="70"/>
      <c r="U803" s="70"/>
      <c r="V803" s="70"/>
      <c r="W803" s="70"/>
      <c r="X803" s="70"/>
      <c r="Y803" s="70"/>
      <c r="Z803" s="70"/>
      <c r="AA803" s="70"/>
    </row>
    <row r="804" spans="1:27" ht="12.75" customHeight="1">
      <c r="A804" s="70"/>
      <c r="B804" s="70"/>
      <c r="C804" s="72"/>
      <c r="D804" s="72"/>
      <c r="E804" s="72"/>
      <c r="F804" s="72"/>
      <c r="G804" s="80"/>
      <c r="H804" s="70"/>
      <c r="I804" s="70"/>
      <c r="J804" s="70"/>
      <c r="K804" s="70"/>
      <c r="L804" s="70"/>
      <c r="M804" s="70"/>
      <c r="N804" s="70"/>
      <c r="O804" s="70"/>
      <c r="P804" s="70"/>
      <c r="Q804" s="70"/>
      <c r="R804" s="70"/>
      <c r="S804" s="70"/>
      <c r="T804" s="70"/>
      <c r="U804" s="70"/>
      <c r="V804" s="70"/>
      <c r="W804" s="70"/>
      <c r="X804" s="70"/>
      <c r="Y804" s="70"/>
      <c r="Z804" s="70"/>
      <c r="AA804" s="70"/>
    </row>
    <row r="805" spans="1:27" ht="12.75" customHeight="1">
      <c r="A805" s="70"/>
      <c r="B805" s="70"/>
      <c r="C805" s="72"/>
      <c r="D805" s="72"/>
      <c r="E805" s="72"/>
      <c r="F805" s="72"/>
      <c r="G805" s="80"/>
      <c r="H805" s="70"/>
      <c r="I805" s="70"/>
      <c r="J805" s="70"/>
      <c r="K805" s="70"/>
      <c r="L805" s="70"/>
      <c r="M805" s="70"/>
      <c r="N805" s="70"/>
      <c r="O805" s="70"/>
      <c r="P805" s="70"/>
      <c r="Q805" s="70"/>
      <c r="R805" s="70"/>
      <c r="S805" s="70"/>
      <c r="T805" s="70"/>
      <c r="U805" s="70"/>
      <c r="V805" s="70"/>
      <c r="W805" s="70"/>
      <c r="X805" s="70"/>
      <c r="Y805" s="70"/>
      <c r="Z805" s="70"/>
      <c r="AA805" s="70"/>
    </row>
    <row r="806" spans="1:27" ht="12.75" customHeight="1">
      <c r="A806" s="70"/>
      <c r="B806" s="70"/>
      <c r="C806" s="72"/>
      <c r="D806" s="72"/>
      <c r="E806" s="72"/>
      <c r="F806" s="72"/>
      <c r="G806" s="80"/>
      <c r="H806" s="70"/>
      <c r="I806" s="70"/>
      <c r="J806" s="70"/>
      <c r="K806" s="70"/>
      <c r="L806" s="70"/>
      <c r="M806" s="70"/>
      <c r="N806" s="70"/>
      <c r="O806" s="70"/>
      <c r="P806" s="70"/>
      <c r="Q806" s="70"/>
      <c r="R806" s="70"/>
      <c r="S806" s="70"/>
      <c r="T806" s="70"/>
      <c r="U806" s="70"/>
      <c r="V806" s="70"/>
      <c r="W806" s="70"/>
      <c r="X806" s="70"/>
      <c r="Y806" s="70"/>
      <c r="Z806" s="70"/>
      <c r="AA806" s="70"/>
    </row>
    <row r="807" spans="1:27" ht="12.75" customHeight="1">
      <c r="A807" s="70"/>
      <c r="B807" s="70"/>
      <c r="C807" s="72"/>
      <c r="D807" s="72"/>
      <c r="E807" s="72"/>
      <c r="F807" s="72"/>
      <c r="G807" s="80"/>
      <c r="H807" s="70"/>
      <c r="I807" s="70"/>
      <c r="J807" s="70"/>
      <c r="K807" s="70"/>
      <c r="L807" s="70"/>
      <c r="M807" s="70"/>
      <c r="N807" s="70"/>
      <c r="O807" s="70"/>
      <c r="P807" s="70"/>
      <c r="Q807" s="70"/>
      <c r="R807" s="70"/>
      <c r="S807" s="70"/>
      <c r="T807" s="70"/>
      <c r="U807" s="70"/>
      <c r="V807" s="70"/>
      <c r="W807" s="70"/>
      <c r="X807" s="70"/>
      <c r="Y807" s="70"/>
      <c r="Z807" s="70"/>
      <c r="AA807" s="70"/>
    </row>
    <row r="808" spans="1:27" ht="12.75" customHeight="1">
      <c r="A808" s="70"/>
      <c r="B808" s="70"/>
      <c r="C808" s="72"/>
      <c r="D808" s="72"/>
      <c r="E808" s="72"/>
      <c r="F808" s="72"/>
      <c r="G808" s="80"/>
      <c r="H808" s="70"/>
      <c r="I808" s="70"/>
      <c r="J808" s="70"/>
      <c r="K808" s="70"/>
      <c r="L808" s="70"/>
      <c r="M808" s="70"/>
      <c r="N808" s="70"/>
      <c r="O808" s="70"/>
      <c r="P808" s="70"/>
      <c r="Q808" s="70"/>
      <c r="R808" s="70"/>
      <c r="S808" s="70"/>
      <c r="T808" s="70"/>
      <c r="U808" s="70"/>
      <c r="V808" s="70"/>
      <c r="W808" s="70"/>
      <c r="X808" s="70"/>
      <c r="Y808" s="70"/>
      <c r="Z808" s="70"/>
      <c r="AA808" s="70"/>
    </row>
    <row r="809" spans="1:27" ht="12.75" customHeight="1">
      <c r="A809" s="70"/>
      <c r="B809" s="70"/>
      <c r="C809" s="72"/>
      <c r="D809" s="72"/>
      <c r="E809" s="72"/>
      <c r="F809" s="72"/>
      <c r="G809" s="80"/>
      <c r="H809" s="70"/>
      <c r="I809" s="70"/>
      <c r="J809" s="70"/>
      <c r="K809" s="70"/>
      <c r="L809" s="70"/>
      <c r="M809" s="70"/>
      <c r="N809" s="70"/>
      <c r="O809" s="70"/>
      <c r="P809" s="70"/>
      <c r="Q809" s="70"/>
      <c r="R809" s="70"/>
      <c r="S809" s="70"/>
      <c r="T809" s="70"/>
      <c r="U809" s="70"/>
      <c r="V809" s="70"/>
      <c r="W809" s="70"/>
      <c r="X809" s="70"/>
      <c r="Y809" s="70"/>
      <c r="Z809" s="70"/>
      <c r="AA809" s="70"/>
    </row>
    <row r="810" spans="1:27" ht="12.75" customHeight="1">
      <c r="A810" s="70"/>
      <c r="B810" s="70"/>
      <c r="C810" s="72"/>
      <c r="D810" s="72"/>
      <c r="E810" s="72"/>
      <c r="F810" s="72"/>
      <c r="G810" s="80"/>
      <c r="H810" s="70"/>
      <c r="I810" s="70"/>
      <c r="J810" s="70"/>
      <c r="K810" s="70"/>
      <c r="L810" s="70"/>
      <c r="M810" s="70"/>
      <c r="N810" s="70"/>
      <c r="O810" s="70"/>
      <c r="P810" s="70"/>
      <c r="Q810" s="70"/>
      <c r="R810" s="70"/>
      <c r="S810" s="70"/>
      <c r="T810" s="70"/>
      <c r="U810" s="70"/>
      <c r="V810" s="70"/>
      <c r="W810" s="70"/>
      <c r="X810" s="70"/>
      <c r="Y810" s="70"/>
      <c r="Z810" s="70"/>
      <c r="AA810" s="70"/>
    </row>
    <row r="811" spans="1:27" ht="12.75" customHeight="1">
      <c r="A811" s="70"/>
      <c r="B811" s="70"/>
      <c r="C811" s="72"/>
      <c r="D811" s="72"/>
      <c r="E811" s="72"/>
      <c r="F811" s="72"/>
      <c r="G811" s="80"/>
      <c r="H811" s="70"/>
      <c r="I811" s="70"/>
      <c r="J811" s="70"/>
      <c r="K811" s="70"/>
      <c r="L811" s="70"/>
      <c r="M811" s="70"/>
      <c r="N811" s="70"/>
      <c r="O811" s="70"/>
      <c r="P811" s="70"/>
      <c r="Q811" s="70"/>
      <c r="R811" s="70"/>
      <c r="S811" s="70"/>
      <c r="T811" s="70"/>
      <c r="U811" s="70"/>
      <c r="V811" s="70"/>
      <c r="W811" s="70"/>
      <c r="X811" s="70"/>
      <c r="Y811" s="70"/>
      <c r="Z811" s="70"/>
      <c r="AA811" s="70"/>
    </row>
    <row r="812" spans="1:27" ht="12.75" customHeight="1">
      <c r="A812" s="70"/>
      <c r="B812" s="70"/>
      <c r="C812" s="72"/>
      <c r="D812" s="72"/>
      <c r="E812" s="72"/>
      <c r="F812" s="72"/>
      <c r="G812" s="80"/>
      <c r="H812" s="70"/>
      <c r="I812" s="70"/>
      <c r="J812" s="70"/>
      <c r="K812" s="70"/>
      <c r="L812" s="70"/>
      <c r="M812" s="70"/>
      <c r="N812" s="70"/>
      <c r="O812" s="70"/>
      <c r="P812" s="70"/>
      <c r="Q812" s="70"/>
      <c r="R812" s="70"/>
      <c r="S812" s="70"/>
      <c r="T812" s="70"/>
      <c r="U812" s="70"/>
      <c r="V812" s="70"/>
      <c r="W812" s="70"/>
      <c r="X812" s="70"/>
      <c r="Y812" s="70"/>
      <c r="Z812" s="70"/>
      <c r="AA812" s="70"/>
    </row>
    <row r="813" spans="1:27" ht="12.75" customHeight="1">
      <c r="A813" s="70"/>
      <c r="B813" s="70"/>
      <c r="C813" s="72"/>
      <c r="D813" s="72"/>
      <c r="E813" s="72"/>
      <c r="F813" s="72"/>
      <c r="G813" s="80"/>
      <c r="H813" s="70"/>
      <c r="I813" s="70"/>
      <c r="J813" s="70"/>
      <c r="K813" s="70"/>
      <c r="L813" s="70"/>
      <c r="M813" s="70"/>
      <c r="N813" s="70"/>
      <c r="O813" s="70"/>
      <c r="P813" s="70"/>
      <c r="Q813" s="70"/>
      <c r="R813" s="70"/>
      <c r="S813" s="70"/>
      <c r="T813" s="70"/>
      <c r="U813" s="70"/>
      <c r="V813" s="70"/>
      <c r="W813" s="70"/>
      <c r="X813" s="70"/>
      <c r="Y813" s="70"/>
      <c r="Z813" s="70"/>
      <c r="AA813" s="70"/>
    </row>
    <row r="814" spans="1:27" ht="12.75" customHeight="1">
      <c r="A814" s="70"/>
      <c r="B814" s="70"/>
      <c r="C814" s="72"/>
      <c r="D814" s="72"/>
      <c r="E814" s="72"/>
      <c r="F814" s="72"/>
      <c r="G814" s="80"/>
      <c r="H814" s="70"/>
      <c r="I814" s="70"/>
      <c r="J814" s="70"/>
      <c r="K814" s="70"/>
      <c r="L814" s="70"/>
      <c r="M814" s="70"/>
      <c r="N814" s="70"/>
      <c r="O814" s="70"/>
      <c r="P814" s="70"/>
      <c r="Q814" s="70"/>
      <c r="R814" s="70"/>
      <c r="S814" s="70"/>
      <c r="T814" s="70"/>
      <c r="U814" s="70"/>
      <c r="V814" s="70"/>
      <c r="W814" s="70"/>
      <c r="X814" s="70"/>
      <c r="Y814" s="70"/>
      <c r="Z814" s="70"/>
      <c r="AA814" s="70"/>
    </row>
    <row r="815" spans="1:27" ht="12.75" customHeight="1">
      <c r="A815" s="70"/>
      <c r="B815" s="70"/>
      <c r="C815" s="72"/>
      <c r="D815" s="72"/>
      <c r="E815" s="72"/>
      <c r="F815" s="72"/>
      <c r="G815" s="80"/>
      <c r="H815" s="70"/>
      <c r="I815" s="70"/>
      <c r="J815" s="70"/>
      <c r="K815" s="70"/>
      <c r="L815" s="70"/>
      <c r="M815" s="70"/>
      <c r="N815" s="70"/>
      <c r="O815" s="70"/>
      <c r="P815" s="70"/>
      <c r="Q815" s="70"/>
      <c r="R815" s="70"/>
      <c r="S815" s="70"/>
      <c r="T815" s="70"/>
      <c r="U815" s="70"/>
      <c r="V815" s="70"/>
      <c r="W815" s="70"/>
      <c r="X815" s="70"/>
      <c r="Y815" s="70"/>
      <c r="Z815" s="70"/>
      <c r="AA815" s="70"/>
    </row>
    <row r="816" spans="1:27" ht="12.75" customHeight="1">
      <c r="A816" s="70"/>
      <c r="B816" s="70"/>
      <c r="C816" s="72"/>
      <c r="D816" s="72"/>
      <c r="E816" s="72"/>
      <c r="F816" s="72"/>
      <c r="G816" s="80"/>
      <c r="H816" s="70"/>
      <c r="I816" s="70"/>
      <c r="J816" s="70"/>
      <c r="K816" s="70"/>
      <c r="L816" s="70"/>
      <c r="M816" s="70"/>
      <c r="N816" s="70"/>
      <c r="O816" s="70"/>
      <c r="P816" s="70"/>
      <c r="Q816" s="70"/>
      <c r="R816" s="70"/>
      <c r="S816" s="70"/>
      <c r="T816" s="70"/>
      <c r="U816" s="70"/>
      <c r="V816" s="70"/>
      <c r="W816" s="70"/>
      <c r="X816" s="70"/>
      <c r="Y816" s="70"/>
      <c r="Z816" s="70"/>
      <c r="AA816" s="70"/>
    </row>
    <row r="817" spans="1:27" ht="12.75" customHeight="1">
      <c r="A817" s="70"/>
      <c r="B817" s="70"/>
      <c r="C817" s="72"/>
      <c r="D817" s="72"/>
      <c r="E817" s="72"/>
      <c r="F817" s="72"/>
      <c r="G817" s="80"/>
      <c r="H817" s="70"/>
      <c r="I817" s="70"/>
      <c r="J817" s="70"/>
      <c r="K817" s="70"/>
      <c r="L817" s="70"/>
      <c r="M817" s="70"/>
      <c r="N817" s="70"/>
      <c r="O817" s="70"/>
      <c r="P817" s="70"/>
      <c r="Q817" s="70"/>
      <c r="R817" s="70"/>
      <c r="S817" s="70"/>
      <c r="T817" s="70"/>
      <c r="U817" s="70"/>
      <c r="V817" s="70"/>
      <c r="W817" s="70"/>
      <c r="X817" s="70"/>
      <c r="Y817" s="70"/>
      <c r="Z817" s="70"/>
      <c r="AA817" s="70"/>
    </row>
    <row r="818" spans="1:27" ht="12.75" customHeight="1">
      <c r="A818" s="70"/>
      <c r="B818" s="70"/>
      <c r="C818" s="72"/>
      <c r="D818" s="72"/>
      <c r="E818" s="72"/>
      <c r="F818" s="72"/>
      <c r="G818" s="80"/>
      <c r="H818" s="70"/>
      <c r="I818" s="70"/>
      <c r="J818" s="70"/>
      <c r="K818" s="70"/>
      <c r="L818" s="70"/>
      <c r="M818" s="70"/>
      <c r="N818" s="70"/>
      <c r="O818" s="70"/>
      <c r="P818" s="70"/>
      <c r="Q818" s="70"/>
      <c r="R818" s="70"/>
      <c r="S818" s="70"/>
      <c r="T818" s="70"/>
      <c r="U818" s="70"/>
      <c r="V818" s="70"/>
      <c r="W818" s="70"/>
      <c r="X818" s="70"/>
      <c r="Y818" s="70"/>
      <c r="Z818" s="70"/>
      <c r="AA818" s="70"/>
    </row>
    <row r="819" spans="1:27" ht="12.75" customHeight="1">
      <c r="A819" s="70"/>
      <c r="B819" s="70"/>
      <c r="C819" s="72"/>
      <c r="D819" s="72"/>
      <c r="E819" s="72"/>
      <c r="F819" s="72"/>
      <c r="G819" s="80"/>
      <c r="H819" s="70"/>
      <c r="I819" s="70"/>
      <c r="J819" s="70"/>
      <c r="K819" s="70"/>
      <c r="L819" s="70"/>
      <c r="M819" s="70"/>
      <c r="N819" s="70"/>
      <c r="O819" s="70"/>
      <c r="P819" s="70"/>
      <c r="Q819" s="70"/>
      <c r="R819" s="70"/>
      <c r="S819" s="70"/>
      <c r="T819" s="70"/>
      <c r="U819" s="70"/>
      <c r="V819" s="70"/>
      <c r="W819" s="70"/>
      <c r="X819" s="70"/>
      <c r="Y819" s="70"/>
      <c r="Z819" s="70"/>
      <c r="AA819" s="70"/>
    </row>
    <row r="820" spans="1:27" ht="12.75" customHeight="1">
      <c r="A820" s="70"/>
      <c r="B820" s="70"/>
      <c r="C820" s="72"/>
      <c r="D820" s="72"/>
      <c r="E820" s="72"/>
      <c r="F820" s="72"/>
      <c r="G820" s="80"/>
      <c r="H820" s="70"/>
      <c r="I820" s="70"/>
      <c r="J820" s="70"/>
      <c r="K820" s="70"/>
      <c r="L820" s="70"/>
      <c r="M820" s="70"/>
      <c r="N820" s="70"/>
      <c r="O820" s="70"/>
      <c r="P820" s="70"/>
      <c r="Q820" s="70"/>
      <c r="R820" s="70"/>
      <c r="S820" s="70"/>
      <c r="T820" s="70"/>
      <c r="U820" s="70"/>
      <c r="V820" s="70"/>
      <c r="W820" s="70"/>
      <c r="X820" s="70"/>
      <c r="Y820" s="70"/>
      <c r="Z820" s="70"/>
      <c r="AA820" s="70"/>
    </row>
    <row r="821" spans="1:27" ht="12.75" customHeight="1">
      <c r="A821" s="70"/>
      <c r="B821" s="70"/>
      <c r="C821" s="72"/>
      <c r="D821" s="72"/>
      <c r="E821" s="72"/>
      <c r="F821" s="72"/>
      <c r="G821" s="80"/>
      <c r="H821" s="70"/>
      <c r="I821" s="70"/>
      <c r="J821" s="70"/>
      <c r="K821" s="70"/>
      <c r="L821" s="70"/>
      <c r="M821" s="70"/>
      <c r="N821" s="70"/>
      <c r="O821" s="70"/>
      <c r="P821" s="70"/>
      <c r="Q821" s="70"/>
      <c r="R821" s="70"/>
      <c r="S821" s="70"/>
      <c r="T821" s="70"/>
      <c r="U821" s="70"/>
      <c r="V821" s="70"/>
      <c r="W821" s="70"/>
      <c r="X821" s="70"/>
      <c r="Y821" s="70"/>
      <c r="Z821" s="70"/>
      <c r="AA821" s="70"/>
    </row>
    <row r="822" spans="1:27" ht="12.75" customHeight="1">
      <c r="A822" s="70"/>
      <c r="B822" s="70"/>
      <c r="C822" s="72"/>
      <c r="D822" s="72"/>
      <c r="E822" s="72"/>
      <c r="F822" s="72"/>
      <c r="G822" s="80"/>
      <c r="H822" s="70"/>
      <c r="I822" s="70"/>
      <c r="J822" s="70"/>
      <c r="K822" s="70"/>
      <c r="L822" s="70"/>
      <c r="M822" s="70"/>
      <c r="N822" s="70"/>
      <c r="O822" s="70"/>
      <c r="P822" s="70"/>
      <c r="Q822" s="70"/>
      <c r="R822" s="70"/>
      <c r="S822" s="70"/>
      <c r="T822" s="70"/>
      <c r="U822" s="70"/>
      <c r="V822" s="70"/>
      <c r="W822" s="70"/>
      <c r="X822" s="70"/>
      <c r="Y822" s="70"/>
      <c r="Z822" s="70"/>
      <c r="AA822" s="70"/>
    </row>
    <row r="823" spans="1:27" ht="12.75" customHeight="1">
      <c r="A823" s="70"/>
      <c r="B823" s="70"/>
      <c r="C823" s="72"/>
      <c r="D823" s="72"/>
      <c r="E823" s="72"/>
      <c r="F823" s="72"/>
      <c r="G823" s="80"/>
      <c r="H823" s="70"/>
      <c r="I823" s="70"/>
      <c r="J823" s="70"/>
      <c r="K823" s="70"/>
      <c r="L823" s="70"/>
      <c r="M823" s="70"/>
      <c r="N823" s="70"/>
      <c r="O823" s="70"/>
      <c r="P823" s="70"/>
      <c r="Q823" s="70"/>
      <c r="R823" s="70"/>
      <c r="S823" s="70"/>
      <c r="T823" s="70"/>
      <c r="U823" s="70"/>
      <c r="V823" s="70"/>
      <c r="W823" s="70"/>
      <c r="X823" s="70"/>
      <c r="Y823" s="70"/>
      <c r="Z823" s="70"/>
      <c r="AA823" s="70"/>
    </row>
    <row r="824" spans="1:27" ht="12.75" customHeight="1">
      <c r="A824" s="70"/>
      <c r="B824" s="70"/>
      <c r="C824" s="72"/>
      <c r="D824" s="72"/>
      <c r="E824" s="72"/>
      <c r="F824" s="72"/>
      <c r="G824" s="80"/>
      <c r="H824" s="70"/>
      <c r="I824" s="70"/>
      <c r="J824" s="70"/>
      <c r="K824" s="70"/>
      <c r="L824" s="70"/>
      <c r="M824" s="70"/>
      <c r="N824" s="70"/>
      <c r="O824" s="70"/>
      <c r="P824" s="70"/>
      <c r="Q824" s="70"/>
      <c r="R824" s="70"/>
      <c r="S824" s="70"/>
      <c r="T824" s="70"/>
      <c r="U824" s="70"/>
      <c r="V824" s="70"/>
      <c r="W824" s="70"/>
      <c r="X824" s="70"/>
      <c r="Y824" s="70"/>
      <c r="Z824" s="70"/>
      <c r="AA824" s="70"/>
    </row>
    <row r="825" spans="1:27" ht="12.75" customHeight="1">
      <c r="A825" s="70"/>
      <c r="B825" s="70"/>
      <c r="C825" s="72"/>
      <c r="D825" s="72"/>
      <c r="E825" s="72"/>
      <c r="F825" s="72"/>
      <c r="G825" s="80"/>
      <c r="H825" s="70"/>
      <c r="I825" s="70"/>
      <c r="J825" s="70"/>
      <c r="K825" s="70"/>
      <c r="L825" s="70"/>
      <c r="M825" s="70"/>
      <c r="N825" s="70"/>
      <c r="O825" s="70"/>
      <c r="P825" s="70"/>
      <c r="Q825" s="70"/>
      <c r="R825" s="70"/>
      <c r="S825" s="70"/>
      <c r="T825" s="70"/>
      <c r="U825" s="70"/>
      <c r="V825" s="70"/>
      <c r="W825" s="70"/>
      <c r="X825" s="70"/>
      <c r="Y825" s="70"/>
      <c r="Z825" s="70"/>
      <c r="AA825" s="70"/>
    </row>
    <row r="826" spans="1:27" ht="12.75" customHeight="1">
      <c r="A826" s="70"/>
      <c r="B826" s="70"/>
      <c r="C826" s="72"/>
      <c r="D826" s="72"/>
      <c r="E826" s="72"/>
      <c r="F826" s="72"/>
      <c r="G826" s="80"/>
      <c r="H826" s="70"/>
      <c r="I826" s="70"/>
      <c r="J826" s="70"/>
      <c r="K826" s="70"/>
      <c r="L826" s="70"/>
      <c r="M826" s="70"/>
      <c r="N826" s="70"/>
      <c r="O826" s="70"/>
      <c r="P826" s="70"/>
      <c r="Q826" s="70"/>
      <c r="R826" s="70"/>
      <c r="S826" s="70"/>
      <c r="T826" s="70"/>
      <c r="U826" s="70"/>
      <c r="V826" s="70"/>
      <c r="W826" s="70"/>
      <c r="X826" s="70"/>
      <c r="Y826" s="70"/>
      <c r="Z826" s="70"/>
      <c r="AA826" s="70"/>
    </row>
    <row r="827" spans="1:27" ht="12.75" customHeight="1">
      <c r="A827" s="70"/>
      <c r="B827" s="70"/>
      <c r="C827" s="72"/>
      <c r="D827" s="72"/>
      <c r="E827" s="72"/>
      <c r="F827" s="72"/>
      <c r="G827" s="80"/>
      <c r="H827" s="70"/>
      <c r="I827" s="70"/>
      <c r="J827" s="70"/>
      <c r="K827" s="70"/>
      <c r="L827" s="70"/>
      <c r="M827" s="70"/>
      <c r="N827" s="70"/>
      <c r="O827" s="70"/>
      <c r="P827" s="70"/>
      <c r="Q827" s="70"/>
      <c r="R827" s="70"/>
      <c r="S827" s="70"/>
      <c r="T827" s="70"/>
      <c r="U827" s="70"/>
      <c r="V827" s="70"/>
      <c r="W827" s="70"/>
      <c r="X827" s="70"/>
      <c r="Y827" s="70"/>
      <c r="Z827" s="70"/>
      <c r="AA827" s="70"/>
    </row>
    <row r="828" spans="1:27" ht="12.75" customHeight="1">
      <c r="A828" s="70"/>
      <c r="B828" s="70"/>
      <c r="C828" s="72"/>
      <c r="D828" s="72"/>
      <c r="E828" s="72"/>
      <c r="F828" s="72"/>
      <c r="G828" s="80"/>
      <c r="H828" s="70"/>
      <c r="I828" s="70"/>
      <c r="J828" s="70"/>
      <c r="K828" s="70"/>
      <c r="L828" s="70"/>
      <c r="M828" s="70"/>
      <c r="N828" s="70"/>
      <c r="O828" s="70"/>
      <c r="P828" s="70"/>
      <c r="Q828" s="70"/>
      <c r="R828" s="70"/>
      <c r="S828" s="70"/>
      <c r="T828" s="70"/>
      <c r="U828" s="70"/>
      <c r="V828" s="70"/>
      <c r="W828" s="70"/>
      <c r="X828" s="70"/>
      <c r="Y828" s="70"/>
      <c r="Z828" s="70"/>
      <c r="AA828" s="70"/>
    </row>
    <row r="829" spans="1:27" ht="12.75" customHeight="1">
      <c r="A829" s="70"/>
      <c r="B829" s="70"/>
      <c r="C829" s="72"/>
      <c r="D829" s="72"/>
      <c r="E829" s="72"/>
      <c r="F829" s="72"/>
      <c r="G829" s="80"/>
      <c r="H829" s="70"/>
      <c r="I829" s="70"/>
      <c r="J829" s="70"/>
      <c r="K829" s="70"/>
      <c r="L829" s="70"/>
      <c r="M829" s="70"/>
      <c r="N829" s="70"/>
      <c r="O829" s="70"/>
      <c r="P829" s="70"/>
      <c r="Q829" s="70"/>
      <c r="R829" s="70"/>
      <c r="S829" s="70"/>
      <c r="T829" s="70"/>
      <c r="U829" s="70"/>
      <c r="V829" s="70"/>
      <c r="W829" s="70"/>
      <c r="X829" s="70"/>
      <c r="Y829" s="70"/>
      <c r="Z829" s="70"/>
      <c r="AA829" s="70"/>
    </row>
    <row r="830" spans="1:27" ht="12.75" customHeight="1">
      <c r="A830" s="70"/>
      <c r="B830" s="70"/>
      <c r="C830" s="72"/>
      <c r="D830" s="72"/>
      <c r="E830" s="72"/>
      <c r="F830" s="72"/>
      <c r="G830" s="80"/>
      <c r="H830" s="70"/>
      <c r="I830" s="70"/>
      <c r="J830" s="70"/>
      <c r="K830" s="70"/>
      <c r="L830" s="70"/>
      <c r="M830" s="70"/>
      <c r="N830" s="70"/>
      <c r="O830" s="70"/>
      <c r="P830" s="70"/>
      <c r="Q830" s="70"/>
      <c r="R830" s="70"/>
      <c r="S830" s="70"/>
      <c r="T830" s="70"/>
      <c r="U830" s="70"/>
      <c r="V830" s="70"/>
      <c r="W830" s="70"/>
      <c r="X830" s="70"/>
      <c r="Y830" s="70"/>
      <c r="Z830" s="70"/>
      <c r="AA830" s="70"/>
    </row>
    <row r="831" spans="1:27" ht="12.75" customHeight="1">
      <c r="A831" s="70"/>
      <c r="B831" s="70"/>
      <c r="C831" s="72"/>
      <c r="D831" s="72"/>
      <c r="E831" s="72"/>
      <c r="F831" s="72"/>
      <c r="G831" s="80"/>
      <c r="H831" s="70"/>
      <c r="I831" s="70"/>
      <c r="J831" s="70"/>
      <c r="K831" s="70"/>
      <c r="L831" s="70"/>
      <c r="M831" s="70"/>
      <c r="N831" s="70"/>
      <c r="O831" s="70"/>
      <c r="P831" s="70"/>
      <c r="Q831" s="70"/>
      <c r="R831" s="70"/>
      <c r="S831" s="70"/>
      <c r="T831" s="70"/>
      <c r="U831" s="70"/>
      <c r="V831" s="70"/>
      <c r="W831" s="70"/>
      <c r="X831" s="70"/>
      <c r="Y831" s="70"/>
      <c r="Z831" s="70"/>
      <c r="AA831" s="70"/>
    </row>
    <row r="832" spans="1:27" ht="12.75" customHeight="1">
      <c r="A832" s="70"/>
      <c r="B832" s="70"/>
      <c r="C832" s="72"/>
      <c r="D832" s="72"/>
      <c r="E832" s="72"/>
      <c r="F832" s="72"/>
      <c r="G832" s="80"/>
      <c r="H832" s="70"/>
      <c r="I832" s="70"/>
      <c r="J832" s="70"/>
      <c r="K832" s="70"/>
      <c r="L832" s="70"/>
      <c r="M832" s="70"/>
      <c r="N832" s="70"/>
      <c r="O832" s="70"/>
      <c r="P832" s="70"/>
      <c r="Q832" s="70"/>
      <c r="R832" s="70"/>
      <c r="S832" s="70"/>
      <c r="T832" s="70"/>
      <c r="U832" s="70"/>
      <c r="V832" s="70"/>
      <c r="W832" s="70"/>
      <c r="X832" s="70"/>
      <c r="Y832" s="70"/>
      <c r="Z832" s="70"/>
      <c r="AA832" s="70"/>
    </row>
    <row r="833" spans="1:27" ht="12.75" customHeight="1">
      <c r="A833" s="70"/>
      <c r="B833" s="70"/>
      <c r="C833" s="72"/>
      <c r="D833" s="72"/>
      <c r="E833" s="72"/>
      <c r="F833" s="72"/>
      <c r="G833" s="80"/>
      <c r="H833" s="70"/>
      <c r="I833" s="70"/>
      <c r="J833" s="70"/>
      <c r="K833" s="70"/>
      <c r="L833" s="70"/>
      <c r="M833" s="70"/>
      <c r="N833" s="70"/>
      <c r="O833" s="70"/>
      <c r="P833" s="70"/>
      <c r="Q833" s="70"/>
      <c r="R833" s="70"/>
      <c r="S833" s="70"/>
      <c r="T833" s="70"/>
      <c r="U833" s="70"/>
      <c r="V833" s="70"/>
      <c r="W833" s="70"/>
      <c r="X833" s="70"/>
      <c r="Y833" s="70"/>
      <c r="Z833" s="70"/>
      <c r="AA833" s="70"/>
    </row>
    <row r="834" spans="1:27" ht="12.75" customHeight="1">
      <c r="A834" s="70"/>
      <c r="B834" s="70"/>
      <c r="C834" s="72"/>
      <c r="D834" s="72"/>
      <c r="E834" s="72"/>
      <c r="F834" s="72"/>
      <c r="G834" s="80"/>
      <c r="H834" s="70"/>
      <c r="I834" s="70"/>
      <c r="J834" s="70"/>
      <c r="K834" s="70"/>
      <c r="L834" s="70"/>
      <c r="M834" s="70"/>
      <c r="N834" s="70"/>
      <c r="O834" s="70"/>
      <c r="P834" s="70"/>
      <c r="Q834" s="70"/>
      <c r="R834" s="70"/>
      <c r="S834" s="70"/>
      <c r="T834" s="70"/>
      <c r="U834" s="70"/>
      <c r="V834" s="70"/>
      <c r="W834" s="70"/>
      <c r="X834" s="70"/>
      <c r="Y834" s="70"/>
      <c r="Z834" s="70"/>
      <c r="AA834" s="70"/>
    </row>
    <row r="835" spans="1:27" ht="12.75" customHeight="1">
      <c r="A835" s="70"/>
      <c r="B835" s="70"/>
      <c r="C835" s="72"/>
      <c r="D835" s="72"/>
      <c r="E835" s="72"/>
      <c r="F835" s="72"/>
      <c r="G835" s="80"/>
      <c r="H835" s="70"/>
      <c r="I835" s="70"/>
      <c r="J835" s="70"/>
      <c r="K835" s="70"/>
      <c r="L835" s="70"/>
      <c r="M835" s="70"/>
      <c r="N835" s="70"/>
      <c r="O835" s="70"/>
      <c r="P835" s="70"/>
      <c r="Q835" s="70"/>
      <c r="R835" s="70"/>
      <c r="S835" s="70"/>
      <c r="T835" s="70"/>
      <c r="U835" s="70"/>
      <c r="V835" s="70"/>
      <c r="W835" s="70"/>
      <c r="X835" s="70"/>
      <c r="Y835" s="70"/>
      <c r="Z835" s="70"/>
      <c r="AA835" s="70"/>
    </row>
    <row r="836" spans="1:27" ht="12.75" customHeight="1">
      <c r="A836" s="70"/>
      <c r="B836" s="70"/>
      <c r="C836" s="72"/>
      <c r="D836" s="72"/>
      <c r="E836" s="72"/>
      <c r="F836" s="72"/>
      <c r="G836" s="80"/>
      <c r="H836" s="70"/>
      <c r="I836" s="70"/>
      <c r="J836" s="70"/>
      <c r="K836" s="70"/>
      <c r="L836" s="70"/>
      <c r="M836" s="70"/>
      <c r="N836" s="70"/>
      <c r="O836" s="70"/>
      <c r="P836" s="70"/>
      <c r="Q836" s="70"/>
      <c r="R836" s="70"/>
      <c r="S836" s="70"/>
      <c r="T836" s="70"/>
      <c r="U836" s="70"/>
      <c r="V836" s="70"/>
      <c r="W836" s="70"/>
      <c r="X836" s="70"/>
      <c r="Y836" s="70"/>
      <c r="Z836" s="70"/>
      <c r="AA836" s="70"/>
    </row>
    <row r="837" spans="1:27" ht="12.75" customHeight="1">
      <c r="A837" s="70"/>
      <c r="B837" s="70"/>
      <c r="C837" s="72"/>
      <c r="D837" s="72"/>
      <c r="E837" s="72"/>
      <c r="F837" s="72"/>
      <c r="G837" s="80"/>
      <c r="H837" s="70"/>
      <c r="I837" s="70"/>
      <c r="J837" s="70"/>
      <c r="K837" s="70"/>
      <c r="L837" s="70"/>
      <c r="M837" s="70"/>
      <c r="N837" s="70"/>
      <c r="O837" s="70"/>
      <c r="P837" s="70"/>
      <c r="Q837" s="70"/>
      <c r="R837" s="70"/>
      <c r="S837" s="70"/>
      <c r="T837" s="70"/>
      <c r="U837" s="70"/>
      <c r="V837" s="70"/>
      <c r="W837" s="70"/>
      <c r="X837" s="70"/>
      <c r="Y837" s="70"/>
      <c r="Z837" s="70"/>
      <c r="AA837" s="70"/>
    </row>
    <row r="838" spans="1:27" ht="12.75" customHeight="1">
      <c r="A838" s="70"/>
      <c r="B838" s="70"/>
      <c r="C838" s="72"/>
      <c r="D838" s="72"/>
      <c r="E838" s="72"/>
      <c r="F838" s="72"/>
      <c r="G838" s="80"/>
      <c r="H838" s="70"/>
      <c r="I838" s="70"/>
      <c r="J838" s="70"/>
      <c r="K838" s="70"/>
      <c r="L838" s="70"/>
      <c r="M838" s="70"/>
      <c r="N838" s="70"/>
      <c r="O838" s="70"/>
      <c r="P838" s="70"/>
      <c r="Q838" s="70"/>
      <c r="R838" s="70"/>
      <c r="S838" s="70"/>
      <c r="T838" s="70"/>
      <c r="U838" s="70"/>
      <c r="V838" s="70"/>
      <c r="W838" s="70"/>
      <c r="X838" s="70"/>
      <c r="Y838" s="70"/>
      <c r="Z838" s="70"/>
      <c r="AA838" s="70"/>
    </row>
    <row r="839" spans="1:27" ht="12.75" customHeight="1">
      <c r="A839" s="70"/>
      <c r="B839" s="70"/>
      <c r="C839" s="72"/>
      <c r="D839" s="72"/>
      <c r="E839" s="72"/>
      <c r="F839" s="72"/>
      <c r="G839" s="80"/>
      <c r="H839" s="70"/>
      <c r="I839" s="70"/>
      <c r="J839" s="70"/>
      <c r="K839" s="70"/>
      <c r="L839" s="70"/>
      <c r="M839" s="70"/>
      <c r="N839" s="70"/>
      <c r="O839" s="70"/>
      <c r="P839" s="70"/>
      <c r="Q839" s="70"/>
      <c r="R839" s="70"/>
      <c r="S839" s="70"/>
      <c r="T839" s="70"/>
      <c r="U839" s="70"/>
      <c r="V839" s="70"/>
      <c r="W839" s="70"/>
      <c r="X839" s="70"/>
      <c r="Y839" s="70"/>
      <c r="Z839" s="70"/>
      <c r="AA839" s="70"/>
    </row>
    <row r="840" spans="1:27" ht="12.75" customHeight="1">
      <c r="A840" s="70"/>
      <c r="B840" s="70"/>
      <c r="C840" s="72"/>
      <c r="D840" s="72"/>
      <c r="E840" s="72"/>
      <c r="F840" s="72"/>
      <c r="G840" s="80"/>
      <c r="H840" s="70"/>
      <c r="I840" s="70"/>
      <c r="J840" s="70"/>
      <c r="K840" s="70"/>
      <c r="L840" s="70"/>
      <c r="M840" s="70"/>
      <c r="N840" s="70"/>
      <c r="O840" s="70"/>
      <c r="P840" s="70"/>
      <c r="Q840" s="70"/>
      <c r="R840" s="70"/>
      <c r="S840" s="70"/>
      <c r="T840" s="70"/>
      <c r="U840" s="70"/>
      <c r="V840" s="70"/>
      <c r="W840" s="70"/>
      <c r="X840" s="70"/>
      <c r="Y840" s="70"/>
      <c r="Z840" s="70"/>
      <c r="AA840" s="70"/>
    </row>
    <row r="841" spans="1:27" ht="12.75" customHeight="1">
      <c r="A841" s="70"/>
      <c r="B841" s="70"/>
      <c r="C841" s="72"/>
      <c r="D841" s="72"/>
      <c r="E841" s="72"/>
      <c r="F841" s="72"/>
      <c r="G841" s="80"/>
      <c r="H841" s="70"/>
      <c r="I841" s="70"/>
      <c r="J841" s="70"/>
      <c r="K841" s="70"/>
      <c r="L841" s="70"/>
      <c r="M841" s="70"/>
      <c r="N841" s="70"/>
      <c r="O841" s="70"/>
      <c r="P841" s="70"/>
      <c r="Q841" s="70"/>
      <c r="R841" s="70"/>
      <c r="S841" s="70"/>
      <c r="T841" s="70"/>
      <c r="U841" s="70"/>
      <c r="V841" s="70"/>
      <c r="W841" s="70"/>
      <c r="X841" s="70"/>
      <c r="Y841" s="70"/>
      <c r="Z841" s="70"/>
      <c r="AA841" s="70"/>
    </row>
    <row r="842" spans="1:27" ht="12.75" customHeight="1">
      <c r="A842" s="70"/>
      <c r="B842" s="70"/>
      <c r="C842" s="72"/>
      <c r="D842" s="72"/>
      <c r="E842" s="72"/>
      <c r="F842" s="72"/>
      <c r="G842" s="80"/>
      <c r="H842" s="70"/>
      <c r="I842" s="70"/>
      <c r="J842" s="70"/>
      <c r="K842" s="70"/>
      <c r="L842" s="70"/>
      <c r="M842" s="70"/>
      <c r="N842" s="70"/>
      <c r="O842" s="70"/>
      <c r="P842" s="70"/>
      <c r="Q842" s="70"/>
      <c r="R842" s="70"/>
      <c r="S842" s="70"/>
      <c r="T842" s="70"/>
      <c r="U842" s="70"/>
      <c r="V842" s="70"/>
      <c r="W842" s="70"/>
      <c r="X842" s="70"/>
      <c r="Y842" s="70"/>
      <c r="Z842" s="70"/>
      <c r="AA842" s="70"/>
    </row>
    <row r="843" spans="1:27" ht="12.75" customHeight="1">
      <c r="A843" s="70"/>
      <c r="B843" s="70"/>
      <c r="C843" s="72"/>
      <c r="D843" s="72"/>
      <c r="E843" s="72"/>
      <c r="F843" s="72"/>
      <c r="G843" s="80"/>
      <c r="H843" s="70"/>
      <c r="I843" s="70"/>
      <c r="J843" s="70"/>
      <c r="K843" s="70"/>
      <c r="L843" s="70"/>
      <c r="M843" s="70"/>
      <c r="N843" s="70"/>
      <c r="O843" s="70"/>
      <c r="P843" s="70"/>
      <c r="Q843" s="70"/>
      <c r="R843" s="70"/>
      <c r="S843" s="70"/>
      <c r="T843" s="70"/>
      <c r="U843" s="70"/>
      <c r="V843" s="70"/>
      <c r="W843" s="70"/>
      <c r="X843" s="70"/>
      <c r="Y843" s="70"/>
      <c r="Z843" s="70"/>
      <c r="AA843" s="70"/>
    </row>
    <row r="844" spans="1:27" ht="12.75" customHeight="1">
      <c r="A844" s="70"/>
      <c r="B844" s="70"/>
      <c r="C844" s="72"/>
      <c r="D844" s="72"/>
      <c r="E844" s="72"/>
      <c r="F844" s="72"/>
      <c r="G844" s="80"/>
      <c r="H844" s="70"/>
      <c r="I844" s="70"/>
      <c r="J844" s="70"/>
      <c r="K844" s="70"/>
      <c r="L844" s="70"/>
      <c r="M844" s="70"/>
      <c r="N844" s="70"/>
      <c r="O844" s="70"/>
      <c r="P844" s="70"/>
      <c r="Q844" s="70"/>
      <c r="R844" s="70"/>
      <c r="S844" s="70"/>
      <c r="T844" s="70"/>
      <c r="U844" s="70"/>
      <c r="V844" s="70"/>
      <c r="W844" s="70"/>
      <c r="X844" s="70"/>
      <c r="Y844" s="70"/>
      <c r="Z844" s="70"/>
      <c r="AA844" s="70"/>
    </row>
    <row r="845" spans="1:27" ht="12.75" customHeight="1">
      <c r="A845" s="70"/>
      <c r="B845" s="70"/>
      <c r="C845" s="72"/>
      <c r="D845" s="72"/>
      <c r="E845" s="72"/>
      <c r="F845" s="72"/>
      <c r="G845" s="80"/>
      <c r="H845" s="70"/>
      <c r="I845" s="70"/>
      <c r="J845" s="70"/>
      <c r="K845" s="70"/>
      <c r="L845" s="70"/>
      <c r="M845" s="70"/>
      <c r="N845" s="70"/>
      <c r="O845" s="70"/>
      <c r="P845" s="70"/>
      <c r="Q845" s="70"/>
      <c r="R845" s="70"/>
      <c r="S845" s="70"/>
      <c r="T845" s="70"/>
      <c r="U845" s="70"/>
      <c r="V845" s="70"/>
      <c r="W845" s="70"/>
      <c r="X845" s="70"/>
      <c r="Y845" s="70"/>
      <c r="Z845" s="70"/>
      <c r="AA845" s="70"/>
    </row>
    <row r="846" spans="1:27" ht="12.75" customHeight="1">
      <c r="A846" s="70"/>
      <c r="B846" s="70"/>
      <c r="C846" s="72"/>
      <c r="D846" s="72"/>
      <c r="E846" s="72"/>
      <c r="F846" s="72"/>
      <c r="G846" s="80"/>
      <c r="H846" s="70"/>
      <c r="I846" s="70"/>
      <c r="J846" s="70"/>
      <c r="K846" s="70"/>
      <c r="L846" s="70"/>
      <c r="M846" s="70"/>
      <c r="N846" s="70"/>
      <c r="O846" s="70"/>
      <c r="P846" s="70"/>
      <c r="Q846" s="70"/>
      <c r="R846" s="70"/>
      <c r="S846" s="70"/>
      <c r="T846" s="70"/>
      <c r="U846" s="70"/>
      <c r="V846" s="70"/>
      <c r="W846" s="70"/>
      <c r="X846" s="70"/>
      <c r="Y846" s="70"/>
      <c r="Z846" s="70"/>
      <c r="AA846" s="70"/>
    </row>
    <row r="847" spans="1:27" ht="12.75" customHeight="1">
      <c r="A847" s="70"/>
      <c r="B847" s="70"/>
      <c r="C847" s="72"/>
      <c r="D847" s="72"/>
      <c r="E847" s="72"/>
      <c r="F847" s="72"/>
      <c r="G847" s="80"/>
      <c r="H847" s="70"/>
      <c r="I847" s="70"/>
      <c r="J847" s="70"/>
      <c r="K847" s="70"/>
      <c r="L847" s="70"/>
      <c r="M847" s="70"/>
      <c r="N847" s="70"/>
      <c r="O847" s="70"/>
      <c r="P847" s="70"/>
      <c r="Q847" s="70"/>
      <c r="R847" s="70"/>
      <c r="S847" s="70"/>
      <c r="T847" s="70"/>
      <c r="U847" s="70"/>
      <c r="V847" s="70"/>
      <c r="W847" s="70"/>
      <c r="X847" s="70"/>
      <c r="Y847" s="70"/>
      <c r="Z847" s="70"/>
      <c r="AA847" s="70"/>
    </row>
    <row r="848" spans="1:27" ht="12.75" customHeight="1">
      <c r="A848" s="70"/>
      <c r="B848" s="70"/>
      <c r="C848" s="72"/>
      <c r="D848" s="72"/>
      <c r="E848" s="72"/>
      <c r="F848" s="72"/>
      <c r="G848" s="80"/>
      <c r="H848" s="70"/>
      <c r="I848" s="70"/>
      <c r="J848" s="70"/>
      <c r="K848" s="70"/>
      <c r="L848" s="70"/>
      <c r="M848" s="70"/>
      <c r="N848" s="70"/>
      <c r="O848" s="70"/>
      <c r="P848" s="70"/>
      <c r="Q848" s="70"/>
      <c r="R848" s="70"/>
      <c r="S848" s="70"/>
      <c r="T848" s="70"/>
      <c r="U848" s="70"/>
      <c r="V848" s="70"/>
      <c r="W848" s="70"/>
      <c r="X848" s="70"/>
      <c r="Y848" s="70"/>
      <c r="Z848" s="70"/>
      <c r="AA848" s="70"/>
    </row>
    <row r="849" spans="1:27" ht="12.75" customHeight="1">
      <c r="A849" s="70"/>
      <c r="B849" s="70"/>
      <c r="C849" s="72"/>
      <c r="D849" s="72"/>
      <c r="E849" s="72"/>
      <c r="F849" s="72"/>
      <c r="G849" s="80"/>
      <c r="H849" s="70"/>
      <c r="I849" s="70"/>
      <c r="J849" s="70"/>
      <c r="K849" s="70"/>
      <c r="L849" s="70"/>
      <c r="M849" s="70"/>
      <c r="N849" s="70"/>
      <c r="O849" s="70"/>
      <c r="P849" s="70"/>
      <c r="Q849" s="70"/>
      <c r="R849" s="70"/>
      <c r="S849" s="70"/>
      <c r="T849" s="70"/>
      <c r="U849" s="70"/>
      <c r="V849" s="70"/>
      <c r="W849" s="70"/>
      <c r="X849" s="70"/>
      <c r="Y849" s="70"/>
      <c r="Z849" s="70"/>
      <c r="AA849" s="70"/>
    </row>
    <row r="850" spans="1:27" ht="12.75" customHeight="1">
      <c r="A850" s="70"/>
      <c r="B850" s="70"/>
      <c r="C850" s="72"/>
      <c r="D850" s="72"/>
      <c r="E850" s="72"/>
      <c r="F850" s="72"/>
      <c r="G850" s="80"/>
      <c r="H850" s="70"/>
      <c r="I850" s="70"/>
      <c r="J850" s="70"/>
      <c r="K850" s="70"/>
      <c r="L850" s="70"/>
      <c r="M850" s="70"/>
      <c r="N850" s="70"/>
      <c r="O850" s="70"/>
      <c r="P850" s="70"/>
      <c r="Q850" s="70"/>
      <c r="R850" s="70"/>
      <c r="S850" s="70"/>
      <c r="T850" s="70"/>
      <c r="U850" s="70"/>
      <c r="V850" s="70"/>
      <c r="W850" s="70"/>
      <c r="X850" s="70"/>
      <c r="Y850" s="70"/>
      <c r="Z850" s="70"/>
      <c r="AA850" s="70"/>
    </row>
    <row r="851" spans="1:27" ht="12.75" customHeight="1">
      <c r="A851" s="70"/>
      <c r="B851" s="70"/>
      <c r="C851" s="72"/>
      <c r="D851" s="72"/>
      <c r="E851" s="72"/>
      <c r="F851" s="72"/>
      <c r="G851" s="80"/>
      <c r="H851" s="70"/>
      <c r="I851" s="70"/>
      <c r="J851" s="70"/>
      <c r="K851" s="70"/>
      <c r="L851" s="70"/>
      <c r="M851" s="70"/>
      <c r="N851" s="70"/>
      <c r="O851" s="70"/>
      <c r="P851" s="70"/>
      <c r="Q851" s="70"/>
      <c r="R851" s="70"/>
      <c r="S851" s="70"/>
      <c r="T851" s="70"/>
      <c r="U851" s="70"/>
      <c r="V851" s="70"/>
      <c r="W851" s="70"/>
      <c r="X851" s="70"/>
      <c r="Y851" s="70"/>
      <c r="Z851" s="70"/>
      <c r="AA851" s="70"/>
    </row>
    <row r="852" spans="1:27" ht="12.75" customHeight="1">
      <c r="A852" s="70"/>
      <c r="B852" s="70"/>
      <c r="C852" s="72"/>
      <c r="D852" s="72"/>
      <c r="E852" s="72"/>
      <c r="F852" s="72"/>
      <c r="G852" s="80"/>
      <c r="H852" s="70"/>
      <c r="I852" s="70"/>
      <c r="J852" s="70"/>
      <c r="K852" s="70"/>
      <c r="L852" s="70"/>
      <c r="M852" s="70"/>
      <c r="N852" s="70"/>
      <c r="O852" s="70"/>
      <c r="P852" s="70"/>
      <c r="Q852" s="70"/>
      <c r="R852" s="70"/>
      <c r="S852" s="70"/>
      <c r="T852" s="70"/>
      <c r="U852" s="70"/>
      <c r="V852" s="70"/>
      <c r="W852" s="70"/>
      <c r="X852" s="70"/>
      <c r="Y852" s="70"/>
      <c r="Z852" s="70"/>
      <c r="AA852" s="70"/>
    </row>
    <row r="853" spans="1:27" ht="12.75" customHeight="1">
      <c r="A853" s="70"/>
      <c r="B853" s="70"/>
      <c r="C853" s="72"/>
      <c r="D853" s="72"/>
      <c r="E853" s="72"/>
      <c r="F853" s="72"/>
      <c r="G853" s="80"/>
      <c r="H853" s="70"/>
      <c r="I853" s="70"/>
      <c r="J853" s="70"/>
      <c r="K853" s="70"/>
      <c r="L853" s="70"/>
      <c r="M853" s="70"/>
      <c r="N853" s="70"/>
      <c r="O853" s="70"/>
      <c r="P853" s="70"/>
      <c r="Q853" s="70"/>
      <c r="R853" s="70"/>
      <c r="S853" s="70"/>
      <c r="T853" s="70"/>
      <c r="U853" s="70"/>
      <c r="V853" s="70"/>
      <c r="W853" s="70"/>
      <c r="X853" s="70"/>
      <c r="Y853" s="70"/>
      <c r="Z853" s="70"/>
      <c r="AA853" s="70"/>
    </row>
    <row r="854" spans="1:27" ht="12.75" customHeight="1">
      <c r="A854" s="70"/>
      <c r="B854" s="70"/>
      <c r="C854" s="72"/>
      <c r="D854" s="72"/>
      <c r="E854" s="72"/>
      <c r="F854" s="72"/>
      <c r="G854" s="80"/>
      <c r="H854" s="70"/>
      <c r="I854" s="70"/>
      <c r="J854" s="70"/>
      <c r="K854" s="70"/>
      <c r="L854" s="70"/>
      <c r="M854" s="70"/>
      <c r="N854" s="70"/>
      <c r="O854" s="70"/>
      <c r="P854" s="70"/>
      <c r="Q854" s="70"/>
      <c r="R854" s="70"/>
      <c r="S854" s="70"/>
      <c r="T854" s="70"/>
      <c r="U854" s="70"/>
      <c r="V854" s="70"/>
      <c r="W854" s="70"/>
      <c r="X854" s="70"/>
      <c r="Y854" s="70"/>
      <c r="Z854" s="70"/>
      <c r="AA854" s="70"/>
    </row>
    <row r="855" spans="1:27" ht="12.75" customHeight="1">
      <c r="A855" s="70"/>
      <c r="B855" s="70"/>
      <c r="C855" s="72"/>
      <c r="D855" s="72"/>
      <c r="E855" s="72"/>
      <c r="F855" s="72"/>
      <c r="G855" s="80"/>
      <c r="H855" s="70"/>
      <c r="I855" s="70"/>
      <c r="J855" s="70"/>
      <c r="K855" s="70"/>
      <c r="L855" s="70"/>
      <c r="M855" s="70"/>
      <c r="N855" s="70"/>
      <c r="O855" s="70"/>
      <c r="P855" s="70"/>
      <c r="Q855" s="70"/>
      <c r="R855" s="70"/>
      <c r="S855" s="70"/>
      <c r="T855" s="70"/>
      <c r="U855" s="70"/>
      <c r="V855" s="70"/>
      <c r="W855" s="70"/>
      <c r="X855" s="70"/>
      <c r="Y855" s="70"/>
      <c r="Z855" s="70"/>
      <c r="AA855" s="70"/>
    </row>
    <row r="856" spans="1:27" ht="12.75" customHeight="1">
      <c r="A856" s="70"/>
      <c r="B856" s="70"/>
      <c r="C856" s="72"/>
      <c r="D856" s="72"/>
      <c r="E856" s="72"/>
      <c r="F856" s="72"/>
      <c r="G856" s="80"/>
      <c r="H856" s="70"/>
      <c r="I856" s="70"/>
      <c r="J856" s="70"/>
      <c r="K856" s="70"/>
      <c r="L856" s="70"/>
      <c r="M856" s="70"/>
      <c r="N856" s="70"/>
      <c r="O856" s="70"/>
      <c r="P856" s="70"/>
      <c r="Q856" s="70"/>
      <c r="R856" s="70"/>
      <c r="S856" s="70"/>
      <c r="T856" s="70"/>
      <c r="U856" s="70"/>
      <c r="V856" s="70"/>
      <c r="W856" s="70"/>
      <c r="X856" s="70"/>
      <c r="Y856" s="70"/>
      <c r="Z856" s="70"/>
      <c r="AA856" s="70"/>
    </row>
    <row r="857" spans="1:27" ht="12.75" customHeight="1">
      <c r="A857" s="70"/>
      <c r="B857" s="70"/>
      <c r="C857" s="72"/>
      <c r="D857" s="72"/>
      <c r="E857" s="72"/>
      <c r="F857" s="72"/>
      <c r="G857" s="80"/>
      <c r="H857" s="70"/>
      <c r="I857" s="70"/>
      <c r="J857" s="70"/>
      <c r="K857" s="70"/>
      <c r="L857" s="70"/>
      <c r="M857" s="70"/>
      <c r="N857" s="70"/>
      <c r="O857" s="70"/>
      <c r="P857" s="70"/>
      <c r="Q857" s="70"/>
      <c r="R857" s="70"/>
      <c r="S857" s="70"/>
      <c r="T857" s="70"/>
      <c r="U857" s="70"/>
      <c r="V857" s="70"/>
      <c r="W857" s="70"/>
      <c r="X857" s="70"/>
      <c r="Y857" s="70"/>
      <c r="Z857" s="70"/>
      <c r="AA857" s="70"/>
    </row>
    <row r="858" spans="1:27" ht="12.75" customHeight="1">
      <c r="A858" s="70"/>
      <c r="B858" s="70"/>
      <c r="C858" s="72"/>
      <c r="D858" s="72"/>
      <c r="E858" s="72"/>
      <c r="F858" s="72"/>
      <c r="G858" s="80"/>
      <c r="H858" s="70"/>
      <c r="I858" s="70"/>
      <c r="J858" s="70"/>
      <c r="K858" s="70"/>
      <c r="L858" s="70"/>
      <c r="M858" s="70"/>
      <c r="N858" s="70"/>
      <c r="O858" s="70"/>
      <c r="P858" s="70"/>
      <c r="Q858" s="70"/>
      <c r="R858" s="70"/>
      <c r="S858" s="70"/>
      <c r="T858" s="70"/>
      <c r="U858" s="70"/>
      <c r="V858" s="70"/>
      <c r="W858" s="70"/>
      <c r="X858" s="70"/>
      <c r="Y858" s="70"/>
      <c r="Z858" s="70"/>
      <c r="AA858" s="70"/>
    </row>
    <row r="859" spans="1:27" ht="12.75" customHeight="1">
      <c r="A859" s="70"/>
      <c r="B859" s="70"/>
      <c r="C859" s="72"/>
      <c r="D859" s="72"/>
      <c r="E859" s="72"/>
      <c r="F859" s="72"/>
      <c r="G859" s="80"/>
      <c r="H859" s="70"/>
      <c r="I859" s="70"/>
      <c r="J859" s="70"/>
      <c r="K859" s="70"/>
      <c r="L859" s="70"/>
      <c r="M859" s="70"/>
      <c r="N859" s="70"/>
      <c r="O859" s="70"/>
      <c r="P859" s="70"/>
      <c r="Q859" s="70"/>
      <c r="R859" s="70"/>
      <c r="S859" s="70"/>
      <c r="T859" s="70"/>
      <c r="U859" s="70"/>
      <c r="V859" s="70"/>
      <c r="W859" s="70"/>
      <c r="X859" s="70"/>
      <c r="Y859" s="70"/>
      <c r="Z859" s="70"/>
      <c r="AA859" s="70"/>
    </row>
    <row r="860" spans="1:27" ht="12.75" customHeight="1">
      <c r="A860" s="70"/>
      <c r="B860" s="70"/>
      <c r="C860" s="72"/>
      <c r="D860" s="72"/>
      <c r="E860" s="72"/>
      <c r="F860" s="72"/>
      <c r="G860" s="80"/>
      <c r="H860" s="70"/>
      <c r="I860" s="70"/>
      <c r="J860" s="70"/>
      <c r="K860" s="70"/>
      <c r="L860" s="70"/>
      <c r="M860" s="70"/>
      <c r="N860" s="70"/>
      <c r="O860" s="70"/>
      <c r="P860" s="70"/>
      <c r="Q860" s="70"/>
      <c r="R860" s="70"/>
      <c r="S860" s="70"/>
      <c r="T860" s="70"/>
      <c r="U860" s="70"/>
      <c r="V860" s="70"/>
      <c r="W860" s="70"/>
      <c r="X860" s="70"/>
      <c r="Y860" s="70"/>
      <c r="Z860" s="70"/>
      <c r="AA860" s="70"/>
    </row>
    <row r="861" spans="1:27" ht="12.75" customHeight="1">
      <c r="A861" s="70"/>
      <c r="B861" s="70"/>
      <c r="C861" s="72"/>
      <c r="D861" s="72"/>
      <c r="E861" s="72"/>
      <c r="F861" s="72"/>
      <c r="G861" s="80"/>
      <c r="H861" s="70"/>
      <c r="I861" s="70"/>
      <c r="J861" s="70"/>
      <c r="K861" s="70"/>
      <c r="L861" s="70"/>
      <c r="M861" s="70"/>
      <c r="N861" s="70"/>
      <c r="O861" s="70"/>
      <c r="P861" s="70"/>
      <c r="Q861" s="70"/>
      <c r="R861" s="70"/>
      <c r="S861" s="70"/>
      <c r="T861" s="70"/>
      <c r="U861" s="70"/>
      <c r="V861" s="70"/>
      <c r="W861" s="70"/>
      <c r="X861" s="70"/>
      <c r="Y861" s="70"/>
      <c r="Z861" s="70"/>
      <c r="AA861" s="70"/>
    </row>
    <row r="862" spans="1:27" ht="12.75" customHeight="1">
      <c r="A862" s="70"/>
      <c r="B862" s="70"/>
      <c r="C862" s="72"/>
      <c r="D862" s="72"/>
      <c r="E862" s="72"/>
      <c r="F862" s="72"/>
      <c r="G862" s="80"/>
      <c r="H862" s="70"/>
      <c r="I862" s="70"/>
      <c r="J862" s="70"/>
      <c r="K862" s="70"/>
      <c r="L862" s="70"/>
      <c r="M862" s="70"/>
      <c r="N862" s="70"/>
      <c r="O862" s="70"/>
      <c r="P862" s="70"/>
      <c r="Q862" s="70"/>
      <c r="R862" s="70"/>
      <c r="S862" s="70"/>
      <c r="T862" s="70"/>
      <c r="U862" s="70"/>
      <c r="V862" s="70"/>
      <c r="W862" s="70"/>
      <c r="X862" s="70"/>
      <c r="Y862" s="70"/>
      <c r="Z862" s="70"/>
      <c r="AA862" s="70"/>
    </row>
    <row r="863" spans="1:27" ht="12.75" customHeight="1">
      <c r="A863" s="70"/>
      <c r="B863" s="70"/>
      <c r="C863" s="72"/>
      <c r="D863" s="72"/>
      <c r="E863" s="72"/>
      <c r="F863" s="72"/>
      <c r="G863" s="80"/>
      <c r="H863" s="70"/>
      <c r="I863" s="70"/>
      <c r="J863" s="70"/>
      <c r="K863" s="70"/>
      <c r="L863" s="70"/>
      <c r="M863" s="70"/>
      <c r="N863" s="70"/>
      <c r="O863" s="70"/>
      <c r="P863" s="70"/>
      <c r="Q863" s="70"/>
      <c r="R863" s="70"/>
      <c r="S863" s="70"/>
      <c r="T863" s="70"/>
      <c r="U863" s="70"/>
      <c r="V863" s="70"/>
      <c r="W863" s="70"/>
      <c r="X863" s="70"/>
      <c r="Y863" s="70"/>
      <c r="Z863" s="70"/>
      <c r="AA863" s="70"/>
    </row>
    <row r="864" spans="1:27" ht="12.75" customHeight="1">
      <c r="A864" s="70"/>
      <c r="B864" s="70"/>
      <c r="C864" s="72"/>
      <c r="D864" s="72"/>
      <c r="E864" s="72"/>
      <c r="F864" s="72"/>
      <c r="G864" s="80"/>
      <c r="H864" s="70"/>
      <c r="I864" s="70"/>
      <c r="J864" s="70"/>
      <c r="K864" s="70"/>
      <c r="L864" s="70"/>
      <c r="M864" s="70"/>
      <c r="N864" s="70"/>
      <c r="O864" s="70"/>
      <c r="P864" s="70"/>
      <c r="Q864" s="70"/>
      <c r="R864" s="70"/>
      <c r="S864" s="70"/>
      <c r="T864" s="70"/>
      <c r="U864" s="70"/>
      <c r="V864" s="70"/>
      <c r="W864" s="70"/>
      <c r="X864" s="70"/>
      <c r="Y864" s="70"/>
      <c r="Z864" s="70"/>
      <c r="AA864" s="70"/>
    </row>
    <row r="865" spans="1:27" ht="12.75" customHeight="1">
      <c r="A865" s="70"/>
      <c r="B865" s="70"/>
      <c r="C865" s="72"/>
      <c r="D865" s="72"/>
      <c r="E865" s="72"/>
      <c r="F865" s="72"/>
      <c r="G865" s="80"/>
      <c r="H865" s="70"/>
      <c r="I865" s="70"/>
      <c r="J865" s="70"/>
      <c r="K865" s="70"/>
      <c r="L865" s="70"/>
      <c r="M865" s="70"/>
      <c r="N865" s="70"/>
      <c r="O865" s="70"/>
      <c r="P865" s="70"/>
      <c r="Q865" s="70"/>
      <c r="R865" s="70"/>
      <c r="S865" s="70"/>
      <c r="T865" s="70"/>
      <c r="U865" s="70"/>
      <c r="V865" s="70"/>
      <c r="W865" s="70"/>
      <c r="X865" s="70"/>
      <c r="Y865" s="70"/>
      <c r="Z865" s="70"/>
      <c r="AA865" s="70"/>
    </row>
    <row r="866" spans="1:27" ht="12.75" customHeight="1">
      <c r="A866" s="70"/>
      <c r="B866" s="70"/>
      <c r="C866" s="72"/>
      <c r="D866" s="72"/>
      <c r="E866" s="72"/>
      <c r="F866" s="72"/>
      <c r="G866" s="80"/>
      <c r="H866" s="70"/>
      <c r="I866" s="70"/>
      <c r="J866" s="70"/>
      <c r="K866" s="70"/>
      <c r="L866" s="70"/>
      <c r="M866" s="70"/>
      <c r="N866" s="70"/>
      <c r="O866" s="70"/>
      <c r="P866" s="70"/>
      <c r="Q866" s="70"/>
      <c r="R866" s="70"/>
      <c r="S866" s="70"/>
      <c r="T866" s="70"/>
      <c r="U866" s="70"/>
      <c r="V866" s="70"/>
      <c r="W866" s="70"/>
      <c r="X866" s="70"/>
      <c r="Y866" s="70"/>
      <c r="Z866" s="70"/>
      <c r="AA866" s="70"/>
    </row>
    <row r="867" spans="1:27" ht="12.75" customHeight="1">
      <c r="A867" s="70"/>
      <c r="B867" s="70"/>
      <c r="C867" s="72"/>
      <c r="D867" s="72"/>
      <c r="E867" s="72"/>
      <c r="F867" s="72"/>
      <c r="G867" s="80"/>
      <c r="H867" s="70"/>
      <c r="I867" s="70"/>
      <c r="J867" s="70"/>
      <c r="K867" s="70"/>
      <c r="L867" s="70"/>
      <c r="M867" s="70"/>
      <c r="N867" s="70"/>
      <c r="O867" s="70"/>
      <c r="P867" s="70"/>
      <c r="Q867" s="70"/>
      <c r="R867" s="70"/>
      <c r="S867" s="70"/>
      <c r="T867" s="70"/>
      <c r="U867" s="70"/>
      <c r="V867" s="70"/>
      <c r="W867" s="70"/>
      <c r="X867" s="70"/>
      <c r="Y867" s="70"/>
      <c r="Z867" s="70"/>
      <c r="AA867" s="70"/>
    </row>
    <row r="868" spans="1:27" ht="12.75" customHeight="1">
      <c r="A868" s="70"/>
      <c r="B868" s="70"/>
      <c r="C868" s="72"/>
      <c r="D868" s="72"/>
      <c r="E868" s="72"/>
      <c r="F868" s="72"/>
      <c r="G868" s="80"/>
      <c r="H868" s="70"/>
      <c r="I868" s="70"/>
      <c r="J868" s="70"/>
      <c r="K868" s="70"/>
      <c r="L868" s="70"/>
      <c r="M868" s="70"/>
      <c r="N868" s="70"/>
      <c r="O868" s="70"/>
      <c r="P868" s="70"/>
      <c r="Q868" s="70"/>
      <c r="R868" s="70"/>
      <c r="S868" s="70"/>
      <c r="T868" s="70"/>
      <c r="U868" s="70"/>
      <c r="V868" s="70"/>
      <c r="W868" s="70"/>
      <c r="X868" s="70"/>
      <c r="Y868" s="70"/>
      <c r="Z868" s="70"/>
      <c r="AA868" s="70"/>
    </row>
    <row r="869" spans="1:27" ht="12.75" customHeight="1">
      <c r="A869" s="70"/>
      <c r="B869" s="70"/>
      <c r="C869" s="72"/>
      <c r="D869" s="72"/>
      <c r="E869" s="72"/>
      <c r="F869" s="72"/>
      <c r="G869" s="80"/>
      <c r="H869" s="70"/>
      <c r="I869" s="70"/>
      <c r="J869" s="70"/>
      <c r="K869" s="70"/>
      <c r="L869" s="70"/>
      <c r="M869" s="70"/>
      <c r="N869" s="70"/>
      <c r="O869" s="70"/>
      <c r="P869" s="70"/>
      <c r="Q869" s="70"/>
      <c r="R869" s="70"/>
      <c r="S869" s="70"/>
      <c r="T869" s="70"/>
      <c r="U869" s="70"/>
      <c r="V869" s="70"/>
      <c r="W869" s="70"/>
      <c r="X869" s="70"/>
      <c r="Y869" s="70"/>
      <c r="Z869" s="70"/>
      <c r="AA869" s="70"/>
    </row>
    <row r="870" spans="1:27" ht="12.75" customHeight="1">
      <c r="A870" s="70"/>
      <c r="B870" s="70"/>
      <c r="C870" s="72"/>
      <c r="D870" s="72"/>
      <c r="E870" s="72"/>
      <c r="F870" s="72"/>
      <c r="G870" s="80"/>
      <c r="H870" s="70"/>
      <c r="I870" s="70"/>
      <c r="J870" s="70"/>
      <c r="K870" s="70"/>
      <c r="L870" s="70"/>
      <c r="M870" s="70"/>
      <c r="N870" s="70"/>
      <c r="O870" s="70"/>
      <c r="P870" s="70"/>
      <c r="Q870" s="70"/>
      <c r="R870" s="70"/>
      <c r="S870" s="70"/>
      <c r="T870" s="70"/>
      <c r="U870" s="70"/>
      <c r="V870" s="70"/>
      <c r="W870" s="70"/>
      <c r="X870" s="70"/>
      <c r="Y870" s="70"/>
      <c r="Z870" s="70"/>
      <c r="AA870" s="70"/>
    </row>
    <row r="871" spans="1:27" ht="12.75" customHeight="1">
      <c r="A871" s="70"/>
      <c r="B871" s="70"/>
      <c r="C871" s="72"/>
      <c r="D871" s="72"/>
      <c r="E871" s="72"/>
      <c r="F871" s="72"/>
      <c r="G871" s="80"/>
      <c r="H871" s="70"/>
      <c r="I871" s="70"/>
      <c r="J871" s="70"/>
      <c r="K871" s="70"/>
      <c r="L871" s="70"/>
      <c r="M871" s="70"/>
      <c r="N871" s="70"/>
      <c r="O871" s="70"/>
      <c r="P871" s="70"/>
      <c r="Q871" s="70"/>
      <c r="R871" s="70"/>
      <c r="S871" s="70"/>
      <c r="T871" s="70"/>
      <c r="U871" s="70"/>
      <c r="V871" s="70"/>
      <c r="W871" s="70"/>
      <c r="X871" s="70"/>
      <c r="Y871" s="70"/>
      <c r="Z871" s="70"/>
      <c r="AA871" s="70"/>
    </row>
    <row r="872" spans="1:27" ht="12.75" customHeight="1">
      <c r="A872" s="70"/>
      <c r="B872" s="70"/>
      <c r="C872" s="72"/>
      <c r="D872" s="72"/>
      <c r="E872" s="72"/>
      <c r="F872" s="72"/>
      <c r="G872" s="80"/>
      <c r="H872" s="70"/>
      <c r="I872" s="70"/>
      <c r="J872" s="70"/>
      <c r="K872" s="70"/>
      <c r="L872" s="70"/>
      <c r="M872" s="70"/>
      <c r="N872" s="70"/>
      <c r="O872" s="70"/>
      <c r="P872" s="70"/>
      <c r="Q872" s="70"/>
      <c r="R872" s="70"/>
      <c r="S872" s="70"/>
      <c r="T872" s="70"/>
      <c r="U872" s="70"/>
      <c r="V872" s="70"/>
      <c r="W872" s="70"/>
      <c r="X872" s="70"/>
      <c r="Y872" s="70"/>
      <c r="Z872" s="70"/>
      <c r="AA872" s="70"/>
    </row>
    <row r="873" spans="1:27" ht="12.75" customHeight="1">
      <c r="A873" s="70"/>
      <c r="B873" s="70"/>
      <c r="C873" s="72"/>
      <c r="D873" s="72"/>
      <c r="E873" s="72"/>
      <c r="F873" s="72"/>
      <c r="G873" s="80"/>
      <c r="H873" s="70"/>
      <c r="I873" s="70"/>
      <c r="J873" s="70"/>
      <c r="K873" s="70"/>
      <c r="L873" s="70"/>
      <c r="M873" s="70"/>
      <c r="N873" s="70"/>
      <c r="O873" s="70"/>
      <c r="P873" s="70"/>
      <c r="Q873" s="70"/>
      <c r="R873" s="70"/>
      <c r="S873" s="70"/>
      <c r="T873" s="70"/>
      <c r="U873" s="70"/>
      <c r="V873" s="70"/>
      <c r="W873" s="70"/>
      <c r="X873" s="70"/>
      <c r="Y873" s="70"/>
      <c r="Z873" s="70"/>
      <c r="AA873" s="70"/>
    </row>
    <row r="874" spans="1:27" ht="12.75" customHeight="1">
      <c r="A874" s="70"/>
      <c r="B874" s="70"/>
      <c r="C874" s="72"/>
      <c r="D874" s="72"/>
      <c r="E874" s="72"/>
      <c r="F874" s="72"/>
      <c r="G874" s="80"/>
      <c r="H874" s="70"/>
      <c r="I874" s="70"/>
      <c r="J874" s="70"/>
      <c r="K874" s="70"/>
      <c r="L874" s="70"/>
      <c r="M874" s="70"/>
      <c r="N874" s="70"/>
      <c r="O874" s="70"/>
      <c r="P874" s="70"/>
      <c r="Q874" s="70"/>
      <c r="R874" s="70"/>
      <c r="S874" s="70"/>
      <c r="T874" s="70"/>
      <c r="U874" s="70"/>
      <c r="V874" s="70"/>
      <c r="W874" s="70"/>
      <c r="X874" s="70"/>
      <c r="Y874" s="70"/>
      <c r="Z874" s="70"/>
      <c r="AA874" s="70"/>
    </row>
    <row r="875" spans="1:27" ht="12.75" customHeight="1">
      <c r="A875" s="70"/>
      <c r="B875" s="70"/>
      <c r="C875" s="72"/>
      <c r="D875" s="72"/>
      <c r="E875" s="72"/>
      <c r="F875" s="72"/>
      <c r="G875" s="80"/>
      <c r="H875" s="70"/>
      <c r="I875" s="70"/>
      <c r="J875" s="70"/>
      <c r="K875" s="70"/>
      <c r="L875" s="70"/>
      <c r="M875" s="70"/>
      <c r="N875" s="70"/>
      <c r="O875" s="70"/>
      <c r="P875" s="70"/>
      <c r="Q875" s="70"/>
      <c r="R875" s="70"/>
      <c r="S875" s="70"/>
      <c r="T875" s="70"/>
      <c r="U875" s="70"/>
      <c r="V875" s="70"/>
      <c r="W875" s="70"/>
      <c r="X875" s="70"/>
      <c r="Y875" s="70"/>
      <c r="Z875" s="70"/>
      <c r="AA875" s="70"/>
    </row>
    <row r="876" spans="1:27" ht="12.75" customHeight="1">
      <c r="A876" s="70"/>
      <c r="B876" s="70"/>
      <c r="C876" s="72"/>
      <c r="D876" s="72"/>
      <c r="E876" s="72"/>
      <c r="F876" s="72"/>
      <c r="G876" s="80"/>
      <c r="H876" s="70"/>
      <c r="I876" s="70"/>
      <c r="J876" s="70"/>
      <c r="K876" s="70"/>
      <c r="L876" s="70"/>
      <c r="M876" s="70"/>
      <c r="N876" s="70"/>
      <c r="O876" s="70"/>
      <c r="P876" s="70"/>
      <c r="Q876" s="70"/>
      <c r="R876" s="70"/>
      <c r="S876" s="70"/>
      <c r="T876" s="70"/>
      <c r="U876" s="70"/>
      <c r="V876" s="70"/>
      <c r="W876" s="70"/>
      <c r="X876" s="70"/>
      <c r="Y876" s="70"/>
      <c r="Z876" s="70"/>
      <c r="AA876" s="70"/>
    </row>
    <row r="877" spans="1:27" ht="12.75" customHeight="1">
      <c r="A877" s="70"/>
      <c r="B877" s="70"/>
      <c r="C877" s="72"/>
      <c r="D877" s="72"/>
      <c r="E877" s="72"/>
      <c r="F877" s="72"/>
      <c r="G877" s="80"/>
      <c r="H877" s="70"/>
      <c r="I877" s="70"/>
      <c r="J877" s="70"/>
      <c r="K877" s="70"/>
      <c r="L877" s="70"/>
      <c r="M877" s="70"/>
      <c r="N877" s="70"/>
      <c r="O877" s="70"/>
      <c r="P877" s="70"/>
      <c r="Q877" s="70"/>
      <c r="R877" s="70"/>
      <c r="S877" s="70"/>
      <c r="T877" s="70"/>
      <c r="U877" s="70"/>
      <c r="V877" s="70"/>
      <c r="W877" s="70"/>
      <c r="X877" s="70"/>
      <c r="Y877" s="70"/>
      <c r="Z877" s="70"/>
      <c r="AA877" s="70"/>
    </row>
    <row r="878" spans="1:27" ht="12.75" customHeight="1">
      <c r="A878" s="70"/>
      <c r="B878" s="70"/>
      <c r="C878" s="72"/>
      <c r="D878" s="72"/>
      <c r="E878" s="72"/>
      <c r="F878" s="72"/>
      <c r="G878" s="80"/>
      <c r="H878" s="70"/>
      <c r="I878" s="70"/>
      <c r="J878" s="70"/>
      <c r="K878" s="70"/>
      <c r="L878" s="70"/>
      <c r="M878" s="70"/>
      <c r="N878" s="70"/>
      <c r="O878" s="70"/>
      <c r="P878" s="70"/>
      <c r="Q878" s="70"/>
      <c r="R878" s="70"/>
      <c r="S878" s="70"/>
      <c r="T878" s="70"/>
      <c r="U878" s="70"/>
      <c r="V878" s="70"/>
      <c r="W878" s="70"/>
      <c r="X878" s="70"/>
      <c r="Y878" s="70"/>
      <c r="Z878" s="70"/>
      <c r="AA878" s="70"/>
    </row>
    <row r="879" spans="1:27" ht="12.75" customHeight="1">
      <c r="A879" s="70"/>
      <c r="B879" s="70"/>
      <c r="C879" s="72"/>
      <c r="D879" s="72"/>
      <c r="E879" s="72"/>
      <c r="F879" s="72"/>
      <c r="G879" s="80"/>
      <c r="H879" s="70"/>
      <c r="I879" s="70"/>
      <c r="J879" s="70"/>
      <c r="K879" s="70"/>
      <c r="L879" s="70"/>
      <c r="M879" s="70"/>
      <c r="N879" s="70"/>
      <c r="O879" s="70"/>
      <c r="P879" s="70"/>
      <c r="Q879" s="70"/>
      <c r="R879" s="70"/>
      <c r="S879" s="70"/>
      <c r="T879" s="70"/>
      <c r="U879" s="70"/>
      <c r="V879" s="70"/>
      <c r="W879" s="70"/>
      <c r="X879" s="70"/>
      <c r="Y879" s="70"/>
      <c r="Z879" s="70"/>
      <c r="AA879" s="70"/>
    </row>
    <row r="880" spans="1:27" ht="12.75" customHeight="1">
      <c r="A880" s="70"/>
      <c r="B880" s="70"/>
      <c r="C880" s="72"/>
      <c r="D880" s="72"/>
      <c r="E880" s="72"/>
      <c r="F880" s="72"/>
      <c r="G880" s="80"/>
      <c r="H880" s="70"/>
      <c r="I880" s="70"/>
      <c r="J880" s="70"/>
      <c r="K880" s="70"/>
      <c r="L880" s="70"/>
      <c r="M880" s="70"/>
      <c r="N880" s="70"/>
      <c r="O880" s="70"/>
      <c r="P880" s="70"/>
      <c r="Q880" s="70"/>
      <c r="R880" s="70"/>
      <c r="S880" s="70"/>
      <c r="T880" s="70"/>
      <c r="U880" s="70"/>
      <c r="V880" s="70"/>
      <c r="W880" s="70"/>
      <c r="X880" s="70"/>
      <c r="Y880" s="70"/>
      <c r="Z880" s="70"/>
      <c r="AA880" s="70"/>
    </row>
    <row r="881" spans="1:27" ht="12.75" customHeight="1">
      <c r="A881" s="70"/>
      <c r="B881" s="70"/>
      <c r="C881" s="72"/>
      <c r="D881" s="72"/>
      <c r="E881" s="72"/>
      <c r="F881" s="72"/>
      <c r="G881" s="80"/>
      <c r="H881" s="70"/>
      <c r="I881" s="70"/>
      <c r="J881" s="70"/>
      <c r="K881" s="70"/>
      <c r="L881" s="70"/>
      <c r="M881" s="70"/>
      <c r="N881" s="70"/>
      <c r="O881" s="70"/>
      <c r="P881" s="70"/>
      <c r="Q881" s="70"/>
      <c r="R881" s="70"/>
      <c r="S881" s="70"/>
      <c r="T881" s="70"/>
      <c r="U881" s="70"/>
      <c r="V881" s="70"/>
      <c r="W881" s="70"/>
      <c r="X881" s="70"/>
      <c r="Y881" s="70"/>
      <c r="Z881" s="70"/>
      <c r="AA881" s="70"/>
    </row>
    <row r="882" spans="1:27" ht="12.75" customHeight="1">
      <c r="A882" s="70"/>
      <c r="B882" s="70"/>
      <c r="C882" s="72"/>
      <c r="D882" s="72"/>
      <c r="E882" s="72"/>
      <c r="F882" s="72"/>
      <c r="G882" s="80"/>
      <c r="H882" s="70"/>
      <c r="I882" s="70"/>
      <c r="J882" s="70"/>
      <c r="K882" s="70"/>
      <c r="L882" s="70"/>
      <c r="M882" s="70"/>
      <c r="N882" s="70"/>
      <c r="O882" s="70"/>
      <c r="P882" s="70"/>
      <c r="Q882" s="70"/>
      <c r="R882" s="70"/>
      <c r="S882" s="70"/>
      <c r="T882" s="70"/>
      <c r="U882" s="70"/>
      <c r="V882" s="70"/>
      <c r="W882" s="70"/>
      <c r="X882" s="70"/>
      <c r="Y882" s="70"/>
      <c r="Z882" s="70"/>
      <c r="AA882" s="70"/>
    </row>
    <row r="883" spans="1:27" ht="12.75" customHeight="1">
      <c r="A883" s="70"/>
      <c r="B883" s="70"/>
      <c r="C883" s="72"/>
      <c r="D883" s="72"/>
      <c r="E883" s="72"/>
      <c r="F883" s="72"/>
      <c r="G883" s="80"/>
      <c r="H883" s="70"/>
      <c r="I883" s="70"/>
      <c r="J883" s="70"/>
      <c r="K883" s="70"/>
      <c r="L883" s="70"/>
      <c r="M883" s="70"/>
      <c r="N883" s="70"/>
      <c r="O883" s="70"/>
      <c r="P883" s="70"/>
      <c r="Q883" s="70"/>
      <c r="R883" s="70"/>
      <c r="S883" s="70"/>
      <c r="T883" s="70"/>
      <c r="U883" s="70"/>
      <c r="V883" s="70"/>
      <c r="W883" s="70"/>
      <c r="X883" s="70"/>
      <c r="Y883" s="70"/>
      <c r="Z883" s="70"/>
      <c r="AA883" s="70"/>
    </row>
    <row r="884" spans="1:27" ht="12.75" customHeight="1">
      <c r="A884" s="70"/>
      <c r="B884" s="70"/>
      <c r="C884" s="72"/>
      <c r="D884" s="72"/>
      <c r="E884" s="72"/>
      <c r="F884" s="72"/>
      <c r="G884" s="80"/>
      <c r="H884" s="70"/>
      <c r="I884" s="70"/>
      <c r="J884" s="70"/>
      <c r="K884" s="70"/>
      <c r="L884" s="70"/>
      <c r="M884" s="70"/>
      <c r="N884" s="70"/>
      <c r="O884" s="70"/>
      <c r="P884" s="70"/>
      <c r="Q884" s="70"/>
      <c r="R884" s="70"/>
      <c r="S884" s="70"/>
      <c r="T884" s="70"/>
      <c r="U884" s="70"/>
      <c r="V884" s="70"/>
      <c r="W884" s="70"/>
      <c r="X884" s="70"/>
      <c r="Y884" s="70"/>
      <c r="Z884" s="70"/>
      <c r="AA884" s="70"/>
    </row>
    <row r="885" spans="1:27" ht="12.75" customHeight="1">
      <c r="A885" s="70"/>
      <c r="B885" s="70"/>
      <c r="C885" s="72"/>
      <c r="D885" s="72"/>
      <c r="E885" s="72"/>
      <c r="F885" s="72"/>
      <c r="G885" s="80"/>
      <c r="H885" s="70"/>
      <c r="I885" s="70"/>
      <c r="J885" s="70"/>
      <c r="K885" s="70"/>
      <c r="L885" s="70"/>
      <c r="M885" s="70"/>
      <c r="N885" s="70"/>
      <c r="O885" s="70"/>
      <c r="P885" s="70"/>
      <c r="Q885" s="70"/>
      <c r="R885" s="70"/>
      <c r="S885" s="70"/>
      <c r="T885" s="70"/>
      <c r="U885" s="70"/>
      <c r="V885" s="70"/>
      <c r="W885" s="70"/>
      <c r="X885" s="70"/>
      <c r="Y885" s="70"/>
      <c r="Z885" s="70"/>
      <c r="AA885" s="70"/>
    </row>
    <row r="886" spans="1:27" ht="12.75" customHeight="1">
      <c r="A886" s="70"/>
      <c r="B886" s="70"/>
      <c r="C886" s="72"/>
      <c r="D886" s="72"/>
      <c r="E886" s="72"/>
      <c r="F886" s="72"/>
      <c r="G886" s="80"/>
      <c r="H886" s="70"/>
      <c r="I886" s="70"/>
      <c r="J886" s="70"/>
      <c r="K886" s="70"/>
      <c r="L886" s="70"/>
      <c r="M886" s="70"/>
      <c r="N886" s="70"/>
      <c r="O886" s="70"/>
      <c r="P886" s="70"/>
      <c r="Q886" s="70"/>
      <c r="R886" s="70"/>
      <c r="S886" s="70"/>
      <c r="T886" s="70"/>
      <c r="U886" s="70"/>
      <c r="V886" s="70"/>
      <c r="W886" s="70"/>
      <c r="X886" s="70"/>
      <c r="Y886" s="70"/>
      <c r="Z886" s="70"/>
      <c r="AA886" s="70"/>
    </row>
    <row r="887" spans="1:27" ht="12.75" customHeight="1">
      <c r="A887" s="70"/>
      <c r="B887" s="70"/>
      <c r="C887" s="72"/>
      <c r="D887" s="72"/>
      <c r="E887" s="72"/>
      <c r="F887" s="72"/>
      <c r="G887" s="80"/>
      <c r="H887" s="70"/>
      <c r="I887" s="70"/>
      <c r="J887" s="70"/>
      <c r="K887" s="70"/>
      <c r="L887" s="70"/>
      <c r="M887" s="70"/>
      <c r="N887" s="70"/>
      <c r="O887" s="70"/>
      <c r="P887" s="70"/>
      <c r="Q887" s="70"/>
      <c r="R887" s="70"/>
      <c r="S887" s="70"/>
      <c r="T887" s="70"/>
      <c r="U887" s="70"/>
      <c r="V887" s="70"/>
      <c r="W887" s="70"/>
      <c r="X887" s="70"/>
      <c r="Y887" s="70"/>
      <c r="Z887" s="70"/>
      <c r="AA887" s="70"/>
    </row>
    <row r="888" spans="1:27" ht="12.75" customHeight="1">
      <c r="A888" s="70"/>
      <c r="B888" s="70"/>
      <c r="C888" s="72"/>
      <c r="D888" s="72"/>
      <c r="E888" s="72"/>
      <c r="F888" s="72"/>
      <c r="G888" s="80"/>
      <c r="H888" s="70"/>
      <c r="I888" s="70"/>
      <c r="J888" s="70"/>
      <c r="K888" s="70"/>
      <c r="L888" s="70"/>
      <c r="M888" s="70"/>
      <c r="N888" s="70"/>
      <c r="O888" s="70"/>
      <c r="P888" s="70"/>
      <c r="Q888" s="70"/>
      <c r="R888" s="70"/>
      <c r="S888" s="70"/>
      <c r="T888" s="70"/>
      <c r="U888" s="70"/>
      <c r="V888" s="70"/>
      <c r="W888" s="70"/>
      <c r="X888" s="70"/>
      <c r="Y888" s="70"/>
      <c r="Z888" s="70"/>
      <c r="AA888" s="70"/>
    </row>
    <row r="889" spans="1:27" ht="12.75" customHeight="1">
      <c r="A889" s="70"/>
      <c r="B889" s="70"/>
      <c r="C889" s="72"/>
      <c r="D889" s="72"/>
      <c r="E889" s="72"/>
      <c r="F889" s="72"/>
      <c r="G889" s="80"/>
      <c r="H889" s="70"/>
      <c r="I889" s="70"/>
      <c r="J889" s="70"/>
      <c r="K889" s="70"/>
      <c r="L889" s="70"/>
      <c r="M889" s="70"/>
      <c r="N889" s="70"/>
      <c r="O889" s="70"/>
      <c r="P889" s="70"/>
      <c r="Q889" s="70"/>
      <c r="R889" s="70"/>
      <c r="S889" s="70"/>
      <c r="T889" s="70"/>
      <c r="U889" s="70"/>
      <c r="V889" s="70"/>
      <c r="W889" s="70"/>
      <c r="X889" s="70"/>
      <c r="Y889" s="70"/>
      <c r="Z889" s="70"/>
      <c r="AA889" s="70"/>
    </row>
    <row r="890" spans="1:27" ht="12.75" customHeight="1">
      <c r="A890" s="70"/>
      <c r="B890" s="70"/>
      <c r="C890" s="72"/>
      <c r="D890" s="72"/>
      <c r="E890" s="72"/>
      <c r="F890" s="72"/>
      <c r="G890" s="80"/>
      <c r="H890" s="70"/>
      <c r="I890" s="70"/>
      <c r="J890" s="70"/>
      <c r="K890" s="70"/>
      <c r="L890" s="70"/>
      <c r="M890" s="70"/>
      <c r="N890" s="70"/>
      <c r="O890" s="70"/>
      <c r="P890" s="70"/>
      <c r="Q890" s="70"/>
      <c r="R890" s="70"/>
      <c r="S890" s="70"/>
      <c r="T890" s="70"/>
      <c r="U890" s="70"/>
      <c r="V890" s="70"/>
      <c r="W890" s="70"/>
      <c r="X890" s="70"/>
      <c r="Y890" s="70"/>
      <c r="Z890" s="70"/>
      <c r="AA890" s="70"/>
    </row>
    <row r="891" spans="1:27" ht="12.75" customHeight="1">
      <c r="A891" s="70"/>
      <c r="B891" s="70"/>
      <c r="C891" s="72"/>
      <c r="D891" s="72"/>
      <c r="E891" s="72"/>
      <c r="F891" s="72"/>
      <c r="G891" s="80"/>
      <c r="H891" s="70"/>
      <c r="I891" s="70"/>
      <c r="J891" s="70"/>
      <c r="K891" s="70"/>
      <c r="L891" s="70"/>
      <c r="M891" s="70"/>
      <c r="N891" s="70"/>
      <c r="O891" s="70"/>
      <c r="P891" s="70"/>
      <c r="Q891" s="70"/>
      <c r="R891" s="70"/>
      <c r="S891" s="70"/>
      <c r="T891" s="70"/>
      <c r="U891" s="70"/>
      <c r="V891" s="70"/>
      <c r="W891" s="70"/>
      <c r="X891" s="70"/>
      <c r="Y891" s="70"/>
      <c r="Z891" s="70"/>
      <c r="AA891" s="70"/>
    </row>
    <row r="892" spans="1:27" ht="12.75" customHeight="1">
      <c r="A892" s="70"/>
      <c r="B892" s="70"/>
      <c r="C892" s="72"/>
      <c r="D892" s="72"/>
      <c r="E892" s="72"/>
      <c r="F892" s="72"/>
      <c r="G892" s="80"/>
      <c r="H892" s="70"/>
      <c r="I892" s="70"/>
      <c r="J892" s="70"/>
      <c r="K892" s="70"/>
      <c r="L892" s="70"/>
      <c r="M892" s="70"/>
      <c r="N892" s="70"/>
      <c r="O892" s="70"/>
      <c r="P892" s="70"/>
      <c r="Q892" s="70"/>
      <c r="R892" s="70"/>
      <c r="S892" s="70"/>
      <c r="T892" s="70"/>
      <c r="U892" s="70"/>
      <c r="V892" s="70"/>
      <c r="W892" s="70"/>
      <c r="X892" s="70"/>
      <c r="Y892" s="70"/>
      <c r="Z892" s="70"/>
      <c r="AA892" s="70"/>
    </row>
    <row r="893" spans="1:27" ht="12.75" customHeight="1">
      <c r="A893" s="70"/>
      <c r="B893" s="70"/>
      <c r="C893" s="72"/>
      <c r="D893" s="72"/>
      <c r="E893" s="72"/>
      <c r="F893" s="72"/>
      <c r="G893" s="80"/>
      <c r="H893" s="70"/>
      <c r="I893" s="70"/>
      <c r="J893" s="70"/>
      <c r="K893" s="70"/>
      <c r="L893" s="70"/>
      <c r="M893" s="70"/>
      <c r="N893" s="70"/>
      <c r="O893" s="70"/>
      <c r="P893" s="70"/>
      <c r="Q893" s="70"/>
      <c r="R893" s="70"/>
      <c r="S893" s="70"/>
      <c r="T893" s="70"/>
      <c r="U893" s="70"/>
      <c r="V893" s="70"/>
      <c r="W893" s="70"/>
      <c r="X893" s="70"/>
      <c r="Y893" s="70"/>
      <c r="Z893" s="70"/>
      <c r="AA893" s="70"/>
    </row>
    <row r="894" spans="1:27" ht="12.75" customHeight="1">
      <c r="A894" s="70"/>
      <c r="B894" s="70"/>
      <c r="C894" s="72"/>
      <c r="D894" s="72"/>
      <c r="E894" s="72"/>
      <c r="F894" s="72"/>
      <c r="G894" s="80"/>
      <c r="H894" s="70"/>
      <c r="I894" s="70"/>
      <c r="J894" s="70"/>
      <c r="K894" s="70"/>
      <c r="L894" s="70"/>
      <c r="M894" s="70"/>
      <c r="N894" s="70"/>
      <c r="O894" s="70"/>
      <c r="P894" s="70"/>
      <c r="Q894" s="70"/>
      <c r="R894" s="70"/>
      <c r="S894" s="70"/>
      <c r="T894" s="70"/>
      <c r="U894" s="70"/>
      <c r="V894" s="70"/>
      <c r="W894" s="70"/>
      <c r="X894" s="70"/>
      <c r="Y894" s="70"/>
      <c r="Z894" s="70"/>
      <c r="AA894" s="70"/>
    </row>
    <row r="895" spans="1:27" ht="12.75" customHeight="1">
      <c r="A895" s="70"/>
      <c r="B895" s="70"/>
      <c r="C895" s="72"/>
      <c r="D895" s="72"/>
      <c r="E895" s="72"/>
      <c r="F895" s="72"/>
      <c r="G895" s="80"/>
      <c r="H895" s="70"/>
      <c r="I895" s="70"/>
      <c r="J895" s="70"/>
      <c r="K895" s="70"/>
      <c r="L895" s="70"/>
      <c r="M895" s="70"/>
      <c r="N895" s="70"/>
      <c r="O895" s="70"/>
      <c r="P895" s="70"/>
      <c r="Q895" s="70"/>
      <c r="R895" s="70"/>
      <c r="S895" s="70"/>
      <c r="T895" s="70"/>
      <c r="U895" s="70"/>
      <c r="V895" s="70"/>
      <c r="W895" s="70"/>
      <c r="X895" s="70"/>
      <c r="Y895" s="70"/>
      <c r="Z895" s="70"/>
      <c r="AA895" s="70"/>
    </row>
    <row r="896" spans="1:27" ht="12.75" customHeight="1">
      <c r="A896" s="70"/>
      <c r="B896" s="70"/>
      <c r="C896" s="72"/>
      <c r="D896" s="72"/>
      <c r="E896" s="72"/>
      <c r="F896" s="72"/>
      <c r="G896" s="80"/>
      <c r="H896" s="70"/>
      <c r="I896" s="70"/>
      <c r="J896" s="70"/>
      <c r="K896" s="70"/>
      <c r="L896" s="70"/>
      <c r="M896" s="70"/>
      <c r="N896" s="70"/>
      <c r="O896" s="70"/>
      <c r="P896" s="70"/>
      <c r="Q896" s="70"/>
      <c r="R896" s="70"/>
      <c r="S896" s="70"/>
      <c r="T896" s="70"/>
      <c r="U896" s="70"/>
      <c r="V896" s="70"/>
      <c r="W896" s="70"/>
      <c r="X896" s="70"/>
      <c r="Y896" s="70"/>
      <c r="Z896" s="70"/>
      <c r="AA896" s="70"/>
    </row>
    <row r="897" spans="1:27" ht="12.75" customHeight="1">
      <c r="A897" s="70"/>
      <c r="B897" s="70"/>
      <c r="C897" s="72"/>
      <c r="D897" s="72"/>
      <c r="E897" s="72"/>
      <c r="F897" s="72"/>
      <c r="G897" s="80"/>
      <c r="H897" s="70"/>
      <c r="I897" s="70"/>
      <c r="J897" s="70"/>
      <c r="K897" s="70"/>
      <c r="L897" s="70"/>
      <c r="M897" s="70"/>
      <c r="N897" s="70"/>
      <c r="O897" s="70"/>
      <c r="P897" s="70"/>
      <c r="Q897" s="70"/>
      <c r="R897" s="70"/>
      <c r="S897" s="70"/>
      <c r="T897" s="70"/>
      <c r="U897" s="70"/>
      <c r="V897" s="70"/>
      <c r="W897" s="70"/>
      <c r="X897" s="70"/>
      <c r="Y897" s="70"/>
      <c r="Z897" s="70"/>
      <c r="AA897" s="70"/>
    </row>
    <row r="898" spans="1:27" ht="12.75" customHeight="1">
      <c r="A898" s="70"/>
      <c r="B898" s="70"/>
      <c r="C898" s="72"/>
      <c r="D898" s="72"/>
      <c r="E898" s="72"/>
      <c r="F898" s="72"/>
      <c r="G898" s="80"/>
      <c r="H898" s="70"/>
      <c r="I898" s="70"/>
      <c r="J898" s="70"/>
      <c r="K898" s="70"/>
      <c r="L898" s="70"/>
      <c r="M898" s="70"/>
      <c r="N898" s="70"/>
      <c r="O898" s="70"/>
      <c r="P898" s="70"/>
      <c r="Q898" s="70"/>
      <c r="R898" s="70"/>
      <c r="S898" s="70"/>
      <c r="T898" s="70"/>
      <c r="U898" s="70"/>
      <c r="V898" s="70"/>
      <c r="W898" s="70"/>
      <c r="X898" s="70"/>
      <c r="Y898" s="70"/>
      <c r="Z898" s="70"/>
      <c r="AA898" s="70"/>
    </row>
    <row r="899" spans="1:27" ht="12.75" customHeight="1">
      <c r="A899" s="70"/>
      <c r="B899" s="70"/>
      <c r="C899" s="72"/>
      <c r="D899" s="72"/>
      <c r="E899" s="72"/>
      <c r="F899" s="72"/>
      <c r="G899" s="80"/>
      <c r="H899" s="70"/>
      <c r="I899" s="70"/>
      <c r="J899" s="70"/>
      <c r="K899" s="70"/>
      <c r="L899" s="70"/>
      <c r="M899" s="70"/>
      <c r="N899" s="70"/>
      <c r="O899" s="70"/>
      <c r="P899" s="70"/>
      <c r="Q899" s="70"/>
      <c r="R899" s="70"/>
      <c r="S899" s="70"/>
      <c r="T899" s="70"/>
      <c r="U899" s="70"/>
      <c r="V899" s="70"/>
      <c r="W899" s="70"/>
      <c r="X899" s="70"/>
      <c r="Y899" s="70"/>
      <c r="Z899" s="70"/>
      <c r="AA899" s="70"/>
    </row>
    <row r="900" spans="1:27" ht="12.75" customHeight="1">
      <c r="A900" s="70"/>
      <c r="B900" s="70"/>
      <c r="C900" s="72"/>
      <c r="D900" s="72"/>
      <c r="E900" s="72"/>
      <c r="F900" s="72"/>
      <c r="G900" s="80"/>
      <c r="H900" s="70"/>
      <c r="I900" s="70"/>
      <c r="J900" s="70"/>
      <c r="K900" s="70"/>
      <c r="L900" s="70"/>
      <c r="M900" s="70"/>
      <c r="N900" s="70"/>
      <c r="O900" s="70"/>
      <c r="P900" s="70"/>
      <c r="Q900" s="70"/>
      <c r="R900" s="70"/>
      <c r="S900" s="70"/>
      <c r="T900" s="70"/>
      <c r="U900" s="70"/>
      <c r="V900" s="70"/>
      <c r="W900" s="70"/>
      <c r="X900" s="70"/>
      <c r="Y900" s="70"/>
      <c r="Z900" s="70"/>
      <c r="AA900" s="70"/>
    </row>
    <row r="901" spans="1:27" ht="12.75" customHeight="1">
      <c r="A901" s="70"/>
      <c r="B901" s="70"/>
      <c r="C901" s="72"/>
      <c r="D901" s="72"/>
      <c r="E901" s="72"/>
      <c r="F901" s="72"/>
      <c r="G901" s="80"/>
      <c r="H901" s="70"/>
      <c r="I901" s="70"/>
      <c r="J901" s="70"/>
      <c r="K901" s="70"/>
      <c r="L901" s="70"/>
      <c r="M901" s="70"/>
      <c r="N901" s="70"/>
      <c r="O901" s="70"/>
      <c r="P901" s="70"/>
      <c r="Q901" s="70"/>
      <c r="R901" s="70"/>
      <c r="S901" s="70"/>
      <c r="T901" s="70"/>
      <c r="U901" s="70"/>
      <c r="V901" s="70"/>
      <c r="W901" s="70"/>
      <c r="X901" s="70"/>
      <c r="Y901" s="70"/>
      <c r="Z901" s="70"/>
      <c r="AA901" s="70"/>
    </row>
    <row r="902" spans="1:27" ht="12.75" customHeight="1">
      <c r="A902" s="70"/>
      <c r="B902" s="70"/>
      <c r="C902" s="72"/>
      <c r="D902" s="72"/>
      <c r="E902" s="72"/>
      <c r="F902" s="72"/>
      <c r="G902" s="80"/>
      <c r="H902" s="70"/>
      <c r="I902" s="70"/>
      <c r="J902" s="70"/>
      <c r="K902" s="70"/>
      <c r="L902" s="70"/>
      <c r="M902" s="70"/>
      <c r="N902" s="70"/>
      <c r="O902" s="70"/>
      <c r="P902" s="70"/>
      <c r="Q902" s="70"/>
      <c r="R902" s="70"/>
      <c r="S902" s="70"/>
      <c r="T902" s="70"/>
      <c r="U902" s="70"/>
      <c r="V902" s="70"/>
      <c r="W902" s="70"/>
      <c r="X902" s="70"/>
      <c r="Y902" s="70"/>
      <c r="Z902" s="70"/>
      <c r="AA902" s="70"/>
    </row>
    <row r="903" spans="1:27" ht="12.75" customHeight="1">
      <c r="A903" s="70"/>
      <c r="B903" s="70"/>
      <c r="C903" s="72"/>
      <c r="D903" s="72"/>
      <c r="E903" s="72"/>
      <c r="F903" s="72"/>
      <c r="G903" s="80"/>
      <c r="H903" s="70"/>
      <c r="I903" s="70"/>
      <c r="J903" s="70"/>
      <c r="K903" s="70"/>
      <c r="L903" s="70"/>
      <c r="M903" s="70"/>
      <c r="N903" s="70"/>
      <c r="O903" s="70"/>
      <c r="P903" s="70"/>
      <c r="Q903" s="70"/>
      <c r="R903" s="70"/>
      <c r="S903" s="70"/>
      <c r="T903" s="70"/>
      <c r="U903" s="70"/>
      <c r="V903" s="70"/>
      <c r="W903" s="70"/>
      <c r="X903" s="70"/>
      <c r="Y903" s="70"/>
      <c r="Z903" s="70"/>
      <c r="AA903" s="70"/>
    </row>
    <row r="904" spans="1:27" ht="12.75" customHeight="1">
      <c r="A904" s="70"/>
      <c r="B904" s="70"/>
      <c r="C904" s="72"/>
      <c r="D904" s="72"/>
      <c r="E904" s="72"/>
      <c r="F904" s="72"/>
      <c r="G904" s="80"/>
      <c r="H904" s="70"/>
      <c r="I904" s="70"/>
      <c r="J904" s="70"/>
      <c r="K904" s="70"/>
      <c r="L904" s="70"/>
      <c r="M904" s="70"/>
      <c r="N904" s="70"/>
      <c r="O904" s="70"/>
      <c r="P904" s="70"/>
      <c r="Q904" s="70"/>
      <c r="R904" s="70"/>
      <c r="S904" s="70"/>
      <c r="T904" s="70"/>
      <c r="U904" s="70"/>
      <c r="V904" s="70"/>
      <c r="W904" s="70"/>
      <c r="X904" s="70"/>
      <c r="Y904" s="70"/>
      <c r="Z904" s="70"/>
      <c r="AA904" s="70"/>
    </row>
    <row r="905" spans="1:27" ht="12.75" customHeight="1">
      <c r="A905" s="70"/>
      <c r="B905" s="70"/>
      <c r="C905" s="72"/>
      <c r="D905" s="72"/>
      <c r="E905" s="72"/>
      <c r="F905" s="72"/>
      <c r="G905" s="80"/>
      <c r="H905" s="70"/>
      <c r="I905" s="70"/>
      <c r="J905" s="70"/>
      <c r="K905" s="70"/>
      <c r="L905" s="70"/>
      <c r="M905" s="70"/>
      <c r="N905" s="70"/>
      <c r="O905" s="70"/>
      <c r="P905" s="70"/>
      <c r="Q905" s="70"/>
      <c r="R905" s="70"/>
      <c r="S905" s="70"/>
      <c r="T905" s="70"/>
      <c r="U905" s="70"/>
      <c r="V905" s="70"/>
      <c r="W905" s="70"/>
      <c r="X905" s="70"/>
      <c r="Y905" s="70"/>
      <c r="Z905" s="70"/>
      <c r="AA905" s="70"/>
    </row>
    <row r="906" spans="1:27" ht="12.75" customHeight="1">
      <c r="A906" s="70"/>
      <c r="B906" s="70"/>
      <c r="C906" s="72"/>
      <c r="D906" s="72"/>
      <c r="E906" s="72"/>
      <c r="F906" s="72"/>
      <c r="G906" s="80"/>
      <c r="H906" s="70"/>
      <c r="I906" s="70"/>
      <c r="J906" s="70"/>
      <c r="K906" s="70"/>
      <c r="L906" s="70"/>
      <c r="M906" s="70"/>
      <c r="N906" s="70"/>
      <c r="O906" s="70"/>
      <c r="P906" s="70"/>
      <c r="Q906" s="70"/>
      <c r="R906" s="70"/>
      <c r="S906" s="70"/>
      <c r="T906" s="70"/>
      <c r="U906" s="70"/>
      <c r="V906" s="70"/>
      <c r="W906" s="70"/>
      <c r="X906" s="70"/>
      <c r="Y906" s="70"/>
      <c r="Z906" s="70"/>
      <c r="AA906" s="70"/>
    </row>
    <row r="907" spans="1:27" ht="12.75" customHeight="1">
      <c r="A907" s="70"/>
      <c r="B907" s="70"/>
      <c r="C907" s="72"/>
      <c r="D907" s="72"/>
      <c r="E907" s="72"/>
      <c r="F907" s="72"/>
      <c r="G907" s="80"/>
      <c r="H907" s="70"/>
      <c r="I907" s="70"/>
      <c r="J907" s="70"/>
      <c r="K907" s="70"/>
      <c r="L907" s="70"/>
      <c r="M907" s="70"/>
      <c r="N907" s="70"/>
      <c r="O907" s="70"/>
      <c r="P907" s="70"/>
      <c r="Q907" s="70"/>
      <c r="R907" s="70"/>
      <c r="S907" s="70"/>
      <c r="T907" s="70"/>
      <c r="U907" s="70"/>
      <c r="V907" s="70"/>
      <c r="W907" s="70"/>
      <c r="X907" s="70"/>
      <c r="Y907" s="70"/>
      <c r="Z907" s="70"/>
      <c r="AA907" s="70"/>
    </row>
    <row r="908" spans="1:27" ht="12.75" customHeight="1">
      <c r="A908" s="70"/>
      <c r="B908" s="70"/>
      <c r="C908" s="72"/>
      <c r="D908" s="72"/>
      <c r="E908" s="72"/>
      <c r="F908" s="72"/>
      <c r="G908" s="80"/>
      <c r="H908" s="70"/>
      <c r="I908" s="70"/>
      <c r="J908" s="70"/>
      <c r="K908" s="70"/>
      <c r="L908" s="70"/>
      <c r="M908" s="70"/>
      <c r="N908" s="70"/>
      <c r="O908" s="70"/>
      <c r="P908" s="70"/>
      <c r="Q908" s="70"/>
      <c r="R908" s="70"/>
      <c r="S908" s="70"/>
      <c r="T908" s="70"/>
      <c r="U908" s="70"/>
      <c r="V908" s="70"/>
      <c r="W908" s="70"/>
      <c r="X908" s="70"/>
      <c r="Y908" s="70"/>
      <c r="Z908" s="70"/>
      <c r="AA908" s="70"/>
    </row>
    <row r="909" spans="1:27" ht="12.75" customHeight="1">
      <c r="A909" s="70"/>
      <c r="B909" s="70"/>
      <c r="C909" s="72"/>
      <c r="D909" s="72"/>
      <c r="E909" s="72"/>
      <c r="F909" s="72"/>
      <c r="G909" s="80"/>
      <c r="H909" s="70"/>
      <c r="I909" s="70"/>
      <c r="J909" s="70"/>
      <c r="K909" s="70"/>
      <c r="L909" s="70"/>
      <c r="M909" s="70"/>
      <c r="N909" s="70"/>
      <c r="O909" s="70"/>
      <c r="P909" s="70"/>
      <c r="Q909" s="70"/>
      <c r="R909" s="70"/>
      <c r="S909" s="70"/>
      <c r="T909" s="70"/>
      <c r="U909" s="70"/>
      <c r="V909" s="70"/>
      <c r="W909" s="70"/>
      <c r="X909" s="70"/>
      <c r="Y909" s="70"/>
      <c r="Z909" s="70"/>
      <c r="AA909" s="70"/>
    </row>
    <row r="910" spans="1:27" ht="12.75" customHeight="1">
      <c r="A910" s="70"/>
      <c r="B910" s="70"/>
      <c r="C910" s="72"/>
      <c r="D910" s="72"/>
      <c r="E910" s="72"/>
      <c r="F910" s="72"/>
      <c r="G910" s="80"/>
      <c r="H910" s="70"/>
      <c r="I910" s="70"/>
      <c r="J910" s="70"/>
      <c r="K910" s="70"/>
      <c r="L910" s="70"/>
      <c r="M910" s="70"/>
      <c r="N910" s="70"/>
      <c r="O910" s="70"/>
      <c r="P910" s="70"/>
      <c r="Q910" s="70"/>
      <c r="R910" s="70"/>
      <c r="S910" s="70"/>
      <c r="T910" s="70"/>
      <c r="U910" s="70"/>
      <c r="V910" s="70"/>
      <c r="W910" s="70"/>
      <c r="X910" s="70"/>
      <c r="Y910" s="70"/>
      <c r="Z910" s="70"/>
      <c r="AA910" s="70"/>
    </row>
    <row r="911" spans="1:27" ht="12.75" customHeight="1">
      <c r="A911" s="70"/>
      <c r="B911" s="70"/>
      <c r="C911" s="72"/>
      <c r="D911" s="72"/>
      <c r="E911" s="72"/>
      <c r="F911" s="72"/>
      <c r="G911" s="80"/>
      <c r="H911" s="70"/>
      <c r="I911" s="70"/>
      <c r="J911" s="70"/>
      <c r="K911" s="70"/>
      <c r="L911" s="70"/>
      <c r="M911" s="70"/>
      <c r="N911" s="70"/>
      <c r="O911" s="70"/>
      <c r="P911" s="70"/>
      <c r="Q911" s="70"/>
      <c r="R911" s="70"/>
      <c r="S911" s="70"/>
      <c r="T911" s="70"/>
      <c r="U911" s="70"/>
      <c r="V911" s="70"/>
      <c r="W911" s="70"/>
      <c r="X911" s="70"/>
      <c r="Y911" s="70"/>
      <c r="Z911" s="70"/>
      <c r="AA911" s="70"/>
    </row>
    <row r="912" spans="1:27" ht="12.75" customHeight="1">
      <c r="A912" s="70"/>
      <c r="B912" s="70"/>
      <c r="C912" s="72"/>
      <c r="D912" s="72"/>
      <c r="E912" s="72"/>
      <c r="F912" s="72"/>
      <c r="G912" s="80"/>
      <c r="H912" s="70"/>
      <c r="I912" s="70"/>
      <c r="J912" s="70"/>
      <c r="K912" s="70"/>
      <c r="L912" s="70"/>
      <c r="M912" s="70"/>
      <c r="N912" s="70"/>
      <c r="O912" s="70"/>
      <c r="P912" s="70"/>
      <c r="Q912" s="70"/>
      <c r="R912" s="70"/>
      <c r="S912" s="70"/>
      <c r="T912" s="70"/>
      <c r="U912" s="70"/>
      <c r="V912" s="70"/>
      <c r="W912" s="70"/>
      <c r="X912" s="70"/>
      <c r="Y912" s="70"/>
      <c r="Z912" s="70"/>
      <c r="AA912" s="70"/>
    </row>
    <row r="913" spans="1:27" ht="12.75" customHeight="1">
      <c r="A913" s="70"/>
      <c r="B913" s="70"/>
      <c r="C913" s="72"/>
      <c r="D913" s="72"/>
      <c r="E913" s="72"/>
      <c r="F913" s="72"/>
      <c r="G913" s="80"/>
      <c r="H913" s="70"/>
      <c r="I913" s="70"/>
      <c r="J913" s="70"/>
      <c r="K913" s="70"/>
      <c r="L913" s="70"/>
      <c r="M913" s="70"/>
      <c r="N913" s="70"/>
      <c r="O913" s="70"/>
      <c r="P913" s="70"/>
      <c r="Q913" s="70"/>
      <c r="R913" s="70"/>
      <c r="S913" s="70"/>
      <c r="T913" s="70"/>
      <c r="U913" s="70"/>
      <c r="V913" s="70"/>
      <c r="W913" s="70"/>
      <c r="X913" s="70"/>
      <c r="Y913" s="70"/>
      <c r="Z913" s="70"/>
      <c r="AA913" s="70"/>
    </row>
    <row r="914" spans="1:27" ht="12.75" customHeight="1">
      <c r="A914" s="70"/>
      <c r="B914" s="70"/>
      <c r="C914" s="72"/>
      <c r="D914" s="72"/>
      <c r="E914" s="72"/>
      <c r="F914" s="72"/>
      <c r="G914" s="80"/>
      <c r="H914" s="70"/>
      <c r="I914" s="70"/>
      <c r="J914" s="70"/>
      <c r="K914" s="70"/>
      <c r="L914" s="70"/>
      <c r="M914" s="70"/>
      <c r="N914" s="70"/>
      <c r="O914" s="70"/>
      <c r="P914" s="70"/>
      <c r="Q914" s="70"/>
      <c r="R914" s="70"/>
      <c r="S914" s="70"/>
      <c r="T914" s="70"/>
      <c r="U914" s="70"/>
      <c r="V914" s="70"/>
      <c r="W914" s="70"/>
      <c r="X914" s="70"/>
      <c r="Y914" s="70"/>
      <c r="Z914" s="70"/>
      <c r="AA914" s="70"/>
    </row>
    <row r="915" spans="1:27" ht="12.75" customHeight="1">
      <c r="A915" s="70"/>
      <c r="B915" s="70"/>
      <c r="C915" s="72"/>
      <c r="D915" s="72"/>
      <c r="E915" s="72"/>
      <c r="F915" s="72"/>
      <c r="G915" s="80"/>
      <c r="H915" s="70"/>
      <c r="I915" s="70"/>
      <c r="J915" s="70"/>
      <c r="K915" s="70"/>
      <c r="L915" s="70"/>
      <c r="M915" s="70"/>
      <c r="N915" s="70"/>
      <c r="O915" s="70"/>
      <c r="P915" s="70"/>
      <c r="Q915" s="70"/>
      <c r="R915" s="70"/>
      <c r="S915" s="70"/>
      <c r="T915" s="70"/>
      <c r="U915" s="70"/>
      <c r="V915" s="70"/>
      <c r="W915" s="70"/>
      <c r="X915" s="70"/>
      <c r="Y915" s="70"/>
      <c r="Z915" s="70"/>
      <c r="AA915" s="70"/>
    </row>
    <row r="916" spans="1:27" ht="12.75" customHeight="1">
      <c r="A916" s="70"/>
      <c r="B916" s="70"/>
      <c r="C916" s="72"/>
      <c r="D916" s="72"/>
      <c r="E916" s="72"/>
      <c r="F916" s="72"/>
      <c r="G916" s="80"/>
      <c r="H916" s="70"/>
      <c r="I916" s="70"/>
      <c r="J916" s="70"/>
      <c r="K916" s="70"/>
      <c r="L916" s="70"/>
      <c r="M916" s="70"/>
      <c r="N916" s="70"/>
      <c r="O916" s="70"/>
      <c r="P916" s="70"/>
      <c r="Q916" s="70"/>
      <c r="R916" s="70"/>
      <c r="S916" s="70"/>
      <c r="T916" s="70"/>
      <c r="U916" s="70"/>
      <c r="V916" s="70"/>
      <c r="W916" s="70"/>
      <c r="X916" s="70"/>
      <c r="Y916" s="70"/>
      <c r="Z916" s="70"/>
      <c r="AA916" s="70"/>
    </row>
    <row r="917" spans="1:27" ht="12.75" customHeight="1">
      <c r="A917" s="70"/>
      <c r="B917" s="70"/>
      <c r="C917" s="72"/>
      <c r="D917" s="72"/>
      <c r="E917" s="72"/>
      <c r="F917" s="72"/>
      <c r="G917" s="80"/>
      <c r="H917" s="70"/>
      <c r="I917" s="70"/>
      <c r="J917" s="70"/>
      <c r="K917" s="70"/>
      <c r="L917" s="70"/>
      <c r="M917" s="70"/>
      <c r="N917" s="70"/>
      <c r="O917" s="70"/>
      <c r="P917" s="70"/>
      <c r="Q917" s="70"/>
      <c r="R917" s="70"/>
      <c r="S917" s="70"/>
      <c r="T917" s="70"/>
      <c r="U917" s="70"/>
      <c r="V917" s="70"/>
      <c r="W917" s="70"/>
      <c r="X917" s="70"/>
      <c r="Y917" s="70"/>
      <c r="Z917" s="70"/>
      <c r="AA917" s="70"/>
    </row>
    <row r="918" spans="1:27" ht="12.75" customHeight="1">
      <c r="A918" s="70"/>
      <c r="B918" s="70"/>
      <c r="C918" s="72"/>
      <c r="D918" s="72"/>
      <c r="E918" s="72"/>
      <c r="F918" s="72"/>
      <c r="G918" s="80"/>
      <c r="H918" s="70"/>
      <c r="I918" s="70"/>
      <c r="J918" s="70"/>
      <c r="K918" s="70"/>
      <c r="L918" s="70"/>
      <c r="M918" s="70"/>
      <c r="N918" s="70"/>
      <c r="O918" s="70"/>
      <c r="P918" s="70"/>
      <c r="Q918" s="70"/>
      <c r="R918" s="70"/>
      <c r="S918" s="70"/>
      <c r="T918" s="70"/>
      <c r="U918" s="70"/>
      <c r="V918" s="70"/>
      <c r="W918" s="70"/>
      <c r="X918" s="70"/>
      <c r="Y918" s="70"/>
      <c r="Z918" s="70"/>
      <c r="AA918" s="70"/>
    </row>
    <row r="919" spans="1:27" ht="12.75" customHeight="1">
      <c r="A919" s="70"/>
      <c r="B919" s="70"/>
      <c r="C919" s="72"/>
      <c r="D919" s="72"/>
      <c r="E919" s="72"/>
      <c r="F919" s="72"/>
      <c r="G919" s="80"/>
      <c r="H919" s="70"/>
      <c r="I919" s="70"/>
      <c r="J919" s="70"/>
      <c r="K919" s="70"/>
      <c r="L919" s="70"/>
      <c r="M919" s="70"/>
      <c r="N919" s="70"/>
      <c r="O919" s="70"/>
      <c r="P919" s="70"/>
      <c r="Q919" s="70"/>
      <c r="R919" s="70"/>
      <c r="S919" s="70"/>
      <c r="T919" s="70"/>
      <c r="U919" s="70"/>
      <c r="V919" s="70"/>
      <c r="W919" s="70"/>
      <c r="X919" s="70"/>
      <c r="Y919" s="70"/>
      <c r="Z919" s="70"/>
      <c r="AA919" s="70"/>
    </row>
    <row r="920" spans="1:27" ht="12.75" customHeight="1">
      <c r="A920" s="70"/>
      <c r="B920" s="70"/>
      <c r="C920" s="72"/>
      <c r="D920" s="72"/>
      <c r="E920" s="72"/>
      <c r="F920" s="72"/>
      <c r="G920" s="80"/>
      <c r="H920" s="70"/>
      <c r="I920" s="70"/>
      <c r="J920" s="70"/>
      <c r="K920" s="70"/>
      <c r="L920" s="70"/>
      <c r="M920" s="70"/>
      <c r="N920" s="70"/>
      <c r="O920" s="70"/>
      <c r="P920" s="70"/>
      <c r="Q920" s="70"/>
      <c r="R920" s="70"/>
      <c r="S920" s="70"/>
      <c r="T920" s="70"/>
      <c r="U920" s="70"/>
      <c r="V920" s="70"/>
      <c r="W920" s="70"/>
      <c r="X920" s="70"/>
      <c r="Y920" s="70"/>
      <c r="Z920" s="70"/>
      <c r="AA920" s="70"/>
    </row>
    <row r="921" spans="1:27" ht="12.75" customHeight="1">
      <c r="A921" s="70"/>
      <c r="B921" s="70"/>
      <c r="C921" s="72"/>
      <c r="D921" s="72"/>
      <c r="E921" s="72"/>
      <c r="F921" s="72"/>
      <c r="G921" s="80"/>
      <c r="H921" s="70"/>
      <c r="I921" s="70"/>
      <c r="J921" s="70"/>
      <c r="K921" s="70"/>
      <c r="L921" s="70"/>
      <c r="M921" s="70"/>
      <c r="N921" s="70"/>
      <c r="O921" s="70"/>
      <c r="P921" s="70"/>
      <c r="Q921" s="70"/>
      <c r="R921" s="70"/>
      <c r="S921" s="70"/>
      <c r="T921" s="70"/>
      <c r="U921" s="70"/>
      <c r="V921" s="70"/>
      <c r="W921" s="70"/>
      <c r="X921" s="70"/>
      <c r="Y921" s="70"/>
      <c r="Z921" s="70"/>
      <c r="AA921" s="70"/>
    </row>
    <row r="922" spans="1:27" ht="12.75" customHeight="1">
      <c r="A922" s="70"/>
      <c r="B922" s="70"/>
      <c r="C922" s="72"/>
      <c r="D922" s="72"/>
      <c r="E922" s="72"/>
      <c r="F922" s="72"/>
      <c r="G922" s="80"/>
      <c r="H922" s="70"/>
      <c r="I922" s="70"/>
      <c r="J922" s="70"/>
      <c r="K922" s="70"/>
      <c r="L922" s="70"/>
      <c r="M922" s="70"/>
      <c r="N922" s="70"/>
      <c r="O922" s="70"/>
      <c r="P922" s="70"/>
      <c r="Q922" s="70"/>
      <c r="R922" s="70"/>
      <c r="S922" s="70"/>
      <c r="T922" s="70"/>
      <c r="U922" s="70"/>
      <c r="V922" s="70"/>
      <c r="W922" s="70"/>
      <c r="X922" s="70"/>
      <c r="Y922" s="70"/>
      <c r="Z922" s="70"/>
      <c r="AA922" s="70"/>
    </row>
    <row r="923" spans="1:27" ht="12.75" customHeight="1">
      <c r="A923" s="70"/>
      <c r="B923" s="70"/>
      <c r="C923" s="72"/>
      <c r="D923" s="72"/>
      <c r="E923" s="72"/>
      <c r="F923" s="72"/>
      <c r="G923" s="80"/>
      <c r="H923" s="70"/>
      <c r="I923" s="70"/>
      <c r="J923" s="70"/>
      <c r="K923" s="70"/>
      <c r="L923" s="70"/>
      <c r="M923" s="70"/>
      <c r="N923" s="70"/>
      <c r="O923" s="70"/>
      <c r="P923" s="70"/>
      <c r="Q923" s="70"/>
      <c r="R923" s="70"/>
      <c r="S923" s="70"/>
      <c r="T923" s="70"/>
      <c r="U923" s="70"/>
      <c r="V923" s="70"/>
      <c r="W923" s="70"/>
      <c r="X923" s="70"/>
      <c r="Y923" s="70"/>
      <c r="Z923" s="70"/>
      <c r="AA923" s="70"/>
    </row>
    <row r="924" spans="1:27" ht="12.75" customHeight="1">
      <c r="A924" s="70"/>
      <c r="B924" s="70"/>
      <c r="C924" s="72"/>
      <c r="D924" s="72"/>
      <c r="E924" s="72"/>
      <c r="F924" s="72"/>
      <c r="G924" s="80"/>
      <c r="H924" s="70"/>
      <c r="I924" s="70"/>
      <c r="J924" s="70"/>
      <c r="K924" s="70"/>
      <c r="L924" s="70"/>
      <c r="M924" s="70"/>
      <c r="N924" s="70"/>
      <c r="O924" s="70"/>
      <c r="P924" s="70"/>
      <c r="Q924" s="70"/>
      <c r="R924" s="70"/>
      <c r="S924" s="70"/>
      <c r="T924" s="70"/>
      <c r="U924" s="70"/>
      <c r="V924" s="70"/>
      <c r="W924" s="70"/>
      <c r="X924" s="70"/>
      <c r="Y924" s="70"/>
      <c r="Z924" s="70"/>
      <c r="AA924" s="70"/>
    </row>
    <row r="925" spans="1:27" ht="12.75" customHeight="1">
      <c r="A925" s="70"/>
      <c r="B925" s="70"/>
      <c r="C925" s="72"/>
      <c r="D925" s="72"/>
      <c r="E925" s="72"/>
      <c r="F925" s="72"/>
      <c r="G925" s="80"/>
      <c r="H925" s="70"/>
      <c r="I925" s="70"/>
      <c r="J925" s="70"/>
      <c r="K925" s="70"/>
      <c r="L925" s="70"/>
      <c r="M925" s="70"/>
      <c r="N925" s="70"/>
      <c r="O925" s="70"/>
      <c r="P925" s="70"/>
      <c r="Q925" s="70"/>
      <c r="R925" s="70"/>
      <c r="S925" s="70"/>
      <c r="T925" s="70"/>
      <c r="U925" s="70"/>
      <c r="V925" s="70"/>
      <c r="W925" s="70"/>
      <c r="X925" s="70"/>
      <c r="Y925" s="70"/>
      <c r="Z925" s="70"/>
      <c r="AA925" s="70"/>
    </row>
    <row r="926" spans="1:27" ht="12.75" customHeight="1">
      <c r="A926" s="70"/>
      <c r="B926" s="70"/>
      <c r="C926" s="72"/>
      <c r="D926" s="72"/>
      <c r="E926" s="72"/>
      <c r="F926" s="72"/>
      <c r="G926" s="80"/>
      <c r="H926" s="70"/>
      <c r="I926" s="70"/>
      <c r="J926" s="70"/>
      <c r="K926" s="70"/>
      <c r="L926" s="70"/>
      <c r="M926" s="70"/>
      <c r="N926" s="70"/>
      <c r="O926" s="70"/>
      <c r="P926" s="70"/>
      <c r="Q926" s="70"/>
      <c r="R926" s="70"/>
      <c r="S926" s="70"/>
      <c r="T926" s="70"/>
      <c r="U926" s="70"/>
      <c r="V926" s="70"/>
      <c r="W926" s="70"/>
      <c r="X926" s="70"/>
      <c r="Y926" s="70"/>
      <c r="Z926" s="70"/>
      <c r="AA926" s="70"/>
    </row>
    <row r="927" spans="1:27" ht="12.75" customHeight="1">
      <c r="A927" s="70"/>
      <c r="B927" s="70"/>
      <c r="C927" s="72"/>
      <c r="D927" s="72"/>
      <c r="E927" s="72"/>
      <c r="F927" s="72"/>
      <c r="G927" s="80"/>
      <c r="H927" s="70"/>
      <c r="I927" s="70"/>
      <c r="J927" s="70"/>
      <c r="K927" s="70"/>
      <c r="L927" s="70"/>
      <c r="M927" s="70"/>
      <c r="N927" s="70"/>
      <c r="O927" s="70"/>
      <c r="P927" s="70"/>
      <c r="Q927" s="70"/>
      <c r="R927" s="70"/>
      <c r="S927" s="70"/>
      <c r="T927" s="70"/>
      <c r="U927" s="70"/>
      <c r="V927" s="70"/>
      <c r="W927" s="70"/>
      <c r="X927" s="70"/>
      <c r="Y927" s="70"/>
      <c r="Z927" s="70"/>
      <c r="AA927" s="70"/>
    </row>
    <row r="928" spans="1:27" ht="12.75" customHeight="1">
      <c r="A928" s="70"/>
      <c r="B928" s="70"/>
      <c r="C928" s="72"/>
      <c r="D928" s="72"/>
      <c r="E928" s="72"/>
      <c r="F928" s="72"/>
      <c r="G928" s="80"/>
      <c r="H928" s="70"/>
      <c r="I928" s="70"/>
      <c r="J928" s="70"/>
      <c r="K928" s="70"/>
      <c r="L928" s="70"/>
      <c r="M928" s="70"/>
      <c r="N928" s="70"/>
      <c r="O928" s="70"/>
      <c r="P928" s="70"/>
      <c r="Q928" s="70"/>
      <c r="R928" s="70"/>
      <c r="S928" s="70"/>
      <c r="T928" s="70"/>
      <c r="U928" s="70"/>
      <c r="V928" s="70"/>
      <c r="W928" s="70"/>
      <c r="X928" s="70"/>
      <c r="Y928" s="70"/>
      <c r="Z928" s="70"/>
      <c r="AA928" s="70"/>
    </row>
    <row r="929" spans="1:27" ht="12.75" customHeight="1">
      <c r="A929" s="70"/>
      <c r="B929" s="70"/>
      <c r="C929" s="72"/>
      <c r="D929" s="72"/>
      <c r="E929" s="72"/>
      <c r="F929" s="72"/>
      <c r="G929" s="80"/>
      <c r="H929" s="70"/>
      <c r="I929" s="70"/>
      <c r="J929" s="70"/>
      <c r="K929" s="70"/>
      <c r="L929" s="70"/>
      <c r="M929" s="70"/>
      <c r="N929" s="70"/>
      <c r="O929" s="70"/>
      <c r="P929" s="70"/>
      <c r="Q929" s="70"/>
      <c r="R929" s="70"/>
      <c r="S929" s="70"/>
      <c r="T929" s="70"/>
      <c r="U929" s="70"/>
      <c r="V929" s="70"/>
      <c r="W929" s="70"/>
      <c r="X929" s="70"/>
      <c r="Y929" s="70"/>
      <c r="Z929" s="70"/>
      <c r="AA929" s="70"/>
    </row>
    <row r="930" spans="1:27" ht="12.75" customHeight="1">
      <c r="A930" s="70"/>
      <c r="B930" s="70"/>
      <c r="C930" s="72"/>
      <c r="D930" s="72"/>
      <c r="E930" s="72"/>
      <c r="F930" s="72"/>
      <c r="G930" s="80"/>
      <c r="H930" s="70"/>
      <c r="I930" s="70"/>
      <c r="J930" s="70"/>
      <c r="K930" s="70"/>
      <c r="L930" s="70"/>
      <c r="M930" s="70"/>
      <c r="N930" s="70"/>
      <c r="O930" s="70"/>
      <c r="P930" s="70"/>
      <c r="Q930" s="70"/>
      <c r="R930" s="70"/>
      <c r="S930" s="70"/>
      <c r="T930" s="70"/>
      <c r="U930" s="70"/>
      <c r="V930" s="70"/>
      <c r="W930" s="70"/>
      <c r="X930" s="70"/>
      <c r="Y930" s="70"/>
      <c r="Z930" s="70"/>
      <c r="AA930" s="70"/>
    </row>
    <row r="931" spans="1:27" ht="12.75" customHeight="1">
      <c r="A931" s="70"/>
      <c r="B931" s="70"/>
      <c r="C931" s="72"/>
      <c r="D931" s="72"/>
      <c r="E931" s="72"/>
      <c r="F931" s="72"/>
      <c r="G931" s="80"/>
      <c r="H931" s="70"/>
      <c r="I931" s="70"/>
      <c r="J931" s="70"/>
      <c r="K931" s="70"/>
      <c r="L931" s="70"/>
      <c r="M931" s="70"/>
      <c r="N931" s="70"/>
      <c r="O931" s="70"/>
      <c r="P931" s="70"/>
      <c r="Q931" s="70"/>
      <c r="R931" s="70"/>
      <c r="S931" s="70"/>
      <c r="T931" s="70"/>
      <c r="U931" s="70"/>
      <c r="V931" s="70"/>
      <c r="W931" s="70"/>
      <c r="X931" s="70"/>
      <c r="Y931" s="70"/>
      <c r="Z931" s="70"/>
      <c r="AA931" s="70"/>
    </row>
    <row r="932" spans="1:27" ht="12.75" customHeight="1">
      <c r="A932" s="70"/>
      <c r="B932" s="70"/>
      <c r="C932" s="72"/>
      <c r="D932" s="72"/>
      <c r="E932" s="72"/>
      <c r="F932" s="72"/>
      <c r="G932" s="80"/>
      <c r="H932" s="70"/>
      <c r="I932" s="70"/>
      <c r="J932" s="70"/>
      <c r="K932" s="70"/>
      <c r="L932" s="70"/>
      <c r="M932" s="70"/>
      <c r="N932" s="70"/>
      <c r="O932" s="70"/>
      <c r="P932" s="70"/>
      <c r="Q932" s="70"/>
      <c r="R932" s="70"/>
      <c r="S932" s="70"/>
      <c r="T932" s="70"/>
      <c r="U932" s="70"/>
      <c r="V932" s="70"/>
      <c r="W932" s="70"/>
      <c r="X932" s="70"/>
      <c r="Y932" s="70"/>
      <c r="Z932" s="70"/>
      <c r="AA932" s="70"/>
    </row>
    <row r="933" spans="1:27" ht="12.75" customHeight="1">
      <c r="A933" s="70"/>
      <c r="B933" s="70"/>
      <c r="C933" s="72"/>
      <c r="D933" s="72"/>
      <c r="E933" s="72"/>
      <c r="F933" s="72"/>
      <c r="G933" s="80"/>
      <c r="H933" s="70"/>
      <c r="I933" s="70"/>
      <c r="J933" s="70"/>
      <c r="K933" s="70"/>
      <c r="L933" s="70"/>
      <c r="M933" s="70"/>
      <c r="N933" s="70"/>
      <c r="O933" s="70"/>
      <c r="P933" s="70"/>
      <c r="Q933" s="70"/>
      <c r="R933" s="70"/>
      <c r="S933" s="70"/>
      <c r="T933" s="70"/>
      <c r="U933" s="70"/>
      <c r="V933" s="70"/>
      <c r="W933" s="70"/>
      <c r="X933" s="70"/>
      <c r="Y933" s="70"/>
      <c r="Z933" s="70"/>
      <c r="AA933" s="70"/>
    </row>
    <row r="934" spans="1:27" ht="12.75" customHeight="1">
      <c r="A934" s="70"/>
      <c r="B934" s="70"/>
      <c r="C934" s="72"/>
      <c r="D934" s="72"/>
      <c r="E934" s="72"/>
      <c r="F934" s="72"/>
      <c r="G934" s="80"/>
      <c r="H934" s="70"/>
      <c r="I934" s="70"/>
      <c r="J934" s="70"/>
      <c r="K934" s="70"/>
      <c r="L934" s="70"/>
      <c r="M934" s="70"/>
      <c r="N934" s="70"/>
      <c r="O934" s="70"/>
      <c r="P934" s="70"/>
      <c r="Q934" s="70"/>
      <c r="R934" s="70"/>
      <c r="S934" s="70"/>
      <c r="T934" s="70"/>
      <c r="U934" s="70"/>
      <c r="V934" s="70"/>
      <c r="W934" s="70"/>
      <c r="X934" s="70"/>
      <c r="Y934" s="70"/>
      <c r="Z934" s="70"/>
      <c r="AA934" s="70"/>
    </row>
    <row r="935" spans="1:27" ht="12.75" customHeight="1">
      <c r="A935" s="70"/>
      <c r="B935" s="70"/>
      <c r="C935" s="72"/>
      <c r="D935" s="72"/>
      <c r="E935" s="72"/>
      <c r="F935" s="72"/>
      <c r="G935" s="80"/>
      <c r="H935" s="70"/>
      <c r="I935" s="70"/>
      <c r="J935" s="70"/>
      <c r="K935" s="70"/>
      <c r="L935" s="70"/>
      <c r="M935" s="70"/>
      <c r="N935" s="70"/>
      <c r="O935" s="70"/>
      <c r="P935" s="70"/>
      <c r="Q935" s="70"/>
      <c r="R935" s="70"/>
      <c r="S935" s="70"/>
      <c r="T935" s="70"/>
      <c r="U935" s="70"/>
      <c r="V935" s="70"/>
      <c r="W935" s="70"/>
      <c r="X935" s="70"/>
      <c r="Y935" s="70"/>
      <c r="Z935" s="70"/>
      <c r="AA935" s="70"/>
    </row>
    <row r="936" spans="1:27" ht="12.75" customHeight="1">
      <c r="A936" s="70"/>
      <c r="B936" s="70"/>
      <c r="C936" s="72"/>
      <c r="D936" s="72"/>
      <c r="E936" s="72"/>
      <c r="F936" s="72"/>
      <c r="G936" s="80"/>
      <c r="H936" s="70"/>
      <c r="I936" s="70"/>
      <c r="J936" s="70"/>
      <c r="K936" s="70"/>
      <c r="L936" s="70"/>
      <c r="M936" s="70"/>
      <c r="N936" s="70"/>
      <c r="O936" s="70"/>
      <c r="P936" s="70"/>
      <c r="Q936" s="70"/>
      <c r="R936" s="70"/>
      <c r="S936" s="70"/>
      <c r="T936" s="70"/>
      <c r="U936" s="70"/>
      <c r="V936" s="70"/>
      <c r="W936" s="70"/>
      <c r="X936" s="70"/>
      <c r="Y936" s="70"/>
      <c r="Z936" s="70"/>
      <c r="AA936" s="70"/>
    </row>
    <row r="937" spans="1:27" ht="12.75" customHeight="1">
      <c r="A937" s="70"/>
      <c r="B937" s="70"/>
      <c r="C937" s="72"/>
      <c r="D937" s="72"/>
      <c r="E937" s="72"/>
      <c r="F937" s="72"/>
      <c r="G937" s="80"/>
      <c r="H937" s="70"/>
      <c r="I937" s="70"/>
      <c r="J937" s="70"/>
      <c r="K937" s="70"/>
      <c r="L937" s="70"/>
      <c r="M937" s="70"/>
      <c r="N937" s="70"/>
      <c r="O937" s="70"/>
      <c r="P937" s="70"/>
      <c r="Q937" s="70"/>
      <c r="R937" s="70"/>
      <c r="S937" s="70"/>
      <c r="T937" s="70"/>
      <c r="U937" s="70"/>
      <c r="V937" s="70"/>
      <c r="W937" s="70"/>
      <c r="X937" s="70"/>
      <c r="Y937" s="70"/>
      <c r="Z937" s="70"/>
      <c r="AA937" s="70"/>
    </row>
    <row r="938" spans="1:27" ht="12.75" customHeight="1">
      <c r="A938" s="70"/>
      <c r="B938" s="70"/>
      <c r="C938" s="72"/>
      <c r="D938" s="72"/>
      <c r="E938" s="72"/>
      <c r="F938" s="72"/>
      <c r="G938" s="80"/>
      <c r="H938" s="70"/>
      <c r="I938" s="70"/>
      <c r="J938" s="70"/>
      <c r="K938" s="70"/>
      <c r="L938" s="70"/>
      <c r="M938" s="70"/>
      <c r="N938" s="70"/>
      <c r="O938" s="70"/>
      <c r="P938" s="70"/>
      <c r="Q938" s="70"/>
      <c r="R938" s="70"/>
      <c r="S938" s="70"/>
      <c r="T938" s="70"/>
      <c r="U938" s="70"/>
      <c r="V938" s="70"/>
      <c r="W938" s="70"/>
      <c r="X938" s="70"/>
      <c r="Y938" s="70"/>
      <c r="Z938" s="70"/>
      <c r="AA938" s="70"/>
    </row>
    <row r="939" spans="1:27" ht="12.75" customHeight="1">
      <c r="A939" s="70"/>
      <c r="B939" s="70"/>
      <c r="C939" s="72"/>
      <c r="D939" s="72"/>
      <c r="E939" s="72"/>
      <c r="F939" s="72"/>
      <c r="G939" s="80"/>
      <c r="H939" s="70"/>
      <c r="I939" s="70"/>
      <c r="J939" s="70"/>
      <c r="K939" s="70"/>
      <c r="L939" s="70"/>
      <c r="M939" s="70"/>
      <c r="N939" s="70"/>
      <c r="O939" s="70"/>
      <c r="P939" s="70"/>
      <c r="Q939" s="70"/>
      <c r="R939" s="70"/>
      <c r="S939" s="70"/>
      <c r="T939" s="70"/>
      <c r="U939" s="70"/>
      <c r="V939" s="70"/>
      <c r="W939" s="70"/>
      <c r="X939" s="70"/>
      <c r="Y939" s="70"/>
      <c r="Z939" s="70"/>
      <c r="AA939" s="70"/>
    </row>
    <row r="940" spans="1:27" ht="12.75" customHeight="1">
      <c r="A940" s="70"/>
      <c r="B940" s="70"/>
      <c r="C940" s="72"/>
      <c r="D940" s="72"/>
      <c r="E940" s="72"/>
      <c r="F940" s="72"/>
      <c r="G940" s="80"/>
      <c r="H940" s="70"/>
      <c r="I940" s="70"/>
      <c r="J940" s="70"/>
      <c r="K940" s="70"/>
      <c r="L940" s="70"/>
      <c r="M940" s="70"/>
      <c r="N940" s="70"/>
      <c r="O940" s="70"/>
      <c r="P940" s="70"/>
      <c r="Q940" s="70"/>
      <c r="R940" s="70"/>
      <c r="S940" s="70"/>
      <c r="T940" s="70"/>
      <c r="U940" s="70"/>
      <c r="V940" s="70"/>
      <c r="W940" s="70"/>
      <c r="X940" s="70"/>
      <c r="Y940" s="70"/>
      <c r="Z940" s="70"/>
      <c r="AA940" s="70"/>
    </row>
    <row r="941" spans="1:27" ht="12.75" customHeight="1">
      <c r="A941" s="70"/>
      <c r="B941" s="70"/>
      <c r="C941" s="72"/>
      <c r="D941" s="72"/>
      <c r="E941" s="72"/>
      <c r="F941" s="72"/>
      <c r="G941" s="80"/>
      <c r="H941" s="70"/>
      <c r="I941" s="70"/>
      <c r="J941" s="70"/>
      <c r="K941" s="70"/>
      <c r="L941" s="70"/>
      <c r="M941" s="70"/>
      <c r="N941" s="70"/>
      <c r="O941" s="70"/>
      <c r="P941" s="70"/>
      <c r="Q941" s="70"/>
      <c r="R941" s="70"/>
      <c r="S941" s="70"/>
      <c r="T941" s="70"/>
      <c r="U941" s="70"/>
      <c r="V941" s="70"/>
      <c r="W941" s="70"/>
      <c r="X941" s="70"/>
      <c r="Y941" s="70"/>
      <c r="Z941" s="70"/>
      <c r="AA941" s="70"/>
    </row>
    <row r="942" spans="1:27" ht="12.75" customHeight="1">
      <c r="A942" s="70"/>
      <c r="B942" s="70"/>
      <c r="C942" s="72"/>
      <c r="D942" s="72"/>
      <c r="E942" s="72"/>
      <c r="F942" s="72"/>
      <c r="G942" s="80"/>
      <c r="H942" s="70"/>
      <c r="I942" s="70"/>
      <c r="J942" s="70"/>
      <c r="K942" s="70"/>
      <c r="L942" s="70"/>
      <c r="M942" s="70"/>
      <c r="N942" s="70"/>
      <c r="O942" s="70"/>
      <c r="P942" s="70"/>
      <c r="Q942" s="70"/>
      <c r="R942" s="70"/>
      <c r="S942" s="70"/>
      <c r="T942" s="70"/>
      <c r="U942" s="70"/>
      <c r="V942" s="70"/>
      <c r="W942" s="70"/>
      <c r="X942" s="70"/>
      <c r="Y942" s="70"/>
      <c r="Z942" s="70"/>
      <c r="AA942" s="70"/>
    </row>
    <row r="943" spans="1:27" ht="12.75" customHeight="1">
      <c r="A943" s="70"/>
      <c r="B943" s="70"/>
      <c r="C943" s="72"/>
      <c r="D943" s="72"/>
      <c r="E943" s="72"/>
      <c r="F943" s="72"/>
      <c r="G943" s="80"/>
      <c r="H943" s="70"/>
      <c r="I943" s="70"/>
      <c r="J943" s="70"/>
      <c r="K943" s="70"/>
      <c r="L943" s="70"/>
      <c r="M943" s="70"/>
      <c r="N943" s="70"/>
      <c r="O943" s="70"/>
      <c r="P943" s="70"/>
      <c r="Q943" s="70"/>
      <c r="R943" s="70"/>
      <c r="S943" s="70"/>
      <c r="T943" s="70"/>
      <c r="U943" s="70"/>
      <c r="V943" s="70"/>
      <c r="W943" s="70"/>
      <c r="X943" s="70"/>
      <c r="Y943" s="70"/>
      <c r="Z943" s="70"/>
      <c r="AA943" s="70"/>
    </row>
    <row r="944" spans="1:27" ht="12.75" customHeight="1">
      <c r="A944" s="70"/>
      <c r="B944" s="70"/>
      <c r="C944" s="72"/>
      <c r="D944" s="72"/>
      <c r="E944" s="72"/>
      <c r="F944" s="72"/>
      <c r="G944" s="80"/>
      <c r="H944" s="70"/>
      <c r="I944" s="70"/>
      <c r="J944" s="70"/>
      <c r="K944" s="70"/>
      <c r="L944" s="70"/>
      <c r="M944" s="70"/>
      <c r="N944" s="70"/>
      <c r="O944" s="70"/>
      <c r="P944" s="70"/>
      <c r="Q944" s="70"/>
      <c r="R944" s="70"/>
      <c r="S944" s="70"/>
      <c r="T944" s="70"/>
      <c r="U944" s="70"/>
      <c r="V944" s="70"/>
      <c r="W944" s="70"/>
      <c r="X944" s="70"/>
      <c r="Y944" s="70"/>
      <c r="Z944" s="70"/>
      <c r="AA944" s="70"/>
    </row>
    <row r="945" spans="1:27" ht="12.75" customHeight="1">
      <c r="A945" s="70"/>
      <c r="B945" s="70"/>
      <c r="C945" s="72"/>
      <c r="D945" s="72"/>
      <c r="E945" s="72"/>
      <c r="F945" s="72"/>
      <c r="G945" s="80"/>
      <c r="H945" s="70"/>
      <c r="I945" s="70"/>
      <c r="J945" s="70"/>
      <c r="K945" s="70"/>
      <c r="L945" s="70"/>
      <c r="M945" s="70"/>
      <c r="N945" s="70"/>
      <c r="O945" s="70"/>
      <c r="P945" s="70"/>
      <c r="Q945" s="70"/>
      <c r="R945" s="70"/>
      <c r="S945" s="70"/>
      <c r="T945" s="70"/>
      <c r="U945" s="70"/>
      <c r="V945" s="70"/>
      <c r="W945" s="70"/>
      <c r="X945" s="70"/>
      <c r="Y945" s="70"/>
      <c r="Z945" s="70"/>
      <c r="AA945" s="70"/>
    </row>
    <row r="946" spans="1:27" ht="12.75" customHeight="1">
      <c r="A946" s="70"/>
      <c r="B946" s="70"/>
      <c r="C946" s="72"/>
      <c r="D946" s="72"/>
      <c r="E946" s="72"/>
      <c r="F946" s="72"/>
      <c r="G946" s="80"/>
      <c r="H946" s="70"/>
      <c r="I946" s="70"/>
      <c r="J946" s="70"/>
      <c r="K946" s="70"/>
      <c r="L946" s="70"/>
      <c r="M946" s="70"/>
      <c r="N946" s="70"/>
      <c r="O946" s="70"/>
      <c r="P946" s="70"/>
      <c r="Q946" s="70"/>
      <c r="R946" s="70"/>
      <c r="S946" s="70"/>
      <c r="T946" s="70"/>
      <c r="U946" s="70"/>
      <c r="V946" s="70"/>
      <c r="W946" s="70"/>
      <c r="X946" s="70"/>
      <c r="Y946" s="70"/>
      <c r="Z946" s="70"/>
      <c r="AA946" s="70"/>
    </row>
    <row r="947" spans="1:27" ht="12.75" customHeight="1">
      <c r="A947" s="70"/>
      <c r="B947" s="70"/>
      <c r="C947" s="72"/>
      <c r="D947" s="72"/>
      <c r="E947" s="72"/>
      <c r="F947" s="72"/>
      <c r="G947" s="80"/>
      <c r="H947" s="70"/>
      <c r="I947" s="70"/>
      <c r="J947" s="70"/>
      <c r="K947" s="70"/>
      <c r="L947" s="70"/>
      <c r="M947" s="70"/>
      <c r="N947" s="70"/>
      <c r="O947" s="70"/>
      <c r="P947" s="70"/>
      <c r="Q947" s="70"/>
      <c r="R947" s="70"/>
      <c r="S947" s="70"/>
      <c r="T947" s="70"/>
      <c r="U947" s="70"/>
      <c r="V947" s="70"/>
      <c r="W947" s="70"/>
      <c r="X947" s="70"/>
      <c r="Y947" s="70"/>
      <c r="Z947" s="70"/>
      <c r="AA947" s="70"/>
    </row>
    <row r="948" spans="1:27" ht="12.75" customHeight="1">
      <c r="A948" s="70"/>
      <c r="B948" s="70"/>
      <c r="C948" s="72"/>
      <c r="D948" s="72"/>
      <c r="E948" s="72"/>
      <c r="F948" s="72"/>
      <c r="G948" s="80"/>
      <c r="H948" s="70"/>
      <c r="I948" s="70"/>
      <c r="J948" s="70"/>
      <c r="K948" s="70"/>
      <c r="L948" s="70"/>
      <c r="M948" s="70"/>
      <c r="N948" s="70"/>
      <c r="O948" s="70"/>
      <c r="P948" s="70"/>
      <c r="Q948" s="70"/>
      <c r="R948" s="70"/>
      <c r="S948" s="70"/>
      <c r="T948" s="70"/>
      <c r="U948" s="70"/>
      <c r="V948" s="70"/>
      <c r="W948" s="70"/>
      <c r="X948" s="70"/>
      <c r="Y948" s="70"/>
      <c r="Z948" s="70"/>
      <c r="AA948" s="70"/>
    </row>
    <row r="949" spans="1:27" ht="12.75" customHeight="1">
      <c r="A949" s="70"/>
      <c r="B949" s="70"/>
      <c r="C949" s="72"/>
      <c r="D949" s="72"/>
      <c r="E949" s="72"/>
      <c r="F949" s="72"/>
      <c r="G949" s="80"/>
      <c r="H949" s="70"/>
      <c r="I949" s="70"/>
      <c r="J949" s="70"/>
      <c r="K949" s="70"/>
      <c r="L949" s="70"/>
      <c r="M949" s="70"/>
      <c r="N949" s="70"/>
      <c r="O949" s="70"/>
      <c r="P949" s="70"/>
      <c r="Q949" s="70"/>
      <c r="R949" s="70"/>
      <c r="S949" s="70"/>
      <c r="T949" s="70"/>
      <c r="U949" s="70"/>
      <c r="V949" s="70"/>
      <c r="W949" s="70"/>
      <c r="X949" s="70"/>
      <c r="Y949" s="70"/>
      <c r="Z949" s="70"/>
      <c r="AA949" s="70"/>
    </row>
    <row r="950" spans="1:27" ht="12.75" customHeight="1">
      <c r="A950" s="70"/>
      <c r="B950" s="70"/>
      <c r="C950" s="72"/>
      <c r="D950" s="72"/>
      <c r="E950" s="72"/>
      <c r="F950" s="72"/>
      <c r="G950" s="80"/>
      <c r="H950" s="70"/>
      <c r="I950" s="70"/>
      <c r="J950" s="70"/>
      <c r="K950" s="70"/>
      <c r="L950" s="70"/>
      <c r="M950" s="70"/>
      <c r="N950" s="70"/>
      <c r="O950" s="70"/>
      <c r="P950" s="70"/>
      <c r="Q950" s="70"/>
      <c r="R950" s="70"/>
      <c r="S950" s="70"/>
      <c r="T950" s="70"/>
      <c r="U950" s="70"/>
      <c r="V950" s="70"/>
      <c r="W950" s="70"/>
      <c r="X950" s="70"/>
      <c r="Y950" s="70"/>
      <c r="Z950" s="70"/>
      <c r="AA950" s="70"/>
    </row>
    <row r="951" spans="1:27" ht="12.75" customHeight="1">
      <c r="A951" s="70"/>
      <c r="B951" s="70"/>
      <c r="C951" s="72"/>
      <c r="D951" s="72"/>
      <c r="E951" s="72"/>
      <c r="F951" s="72"/>
      <c r="G951" s="80"/>
      <c r="H951" s="70"/>
      <c r="I951" s="70"/>
      <c r="J951" s="70"/>
      <c r="K951" s="70"/>
      <c r="L951" s="70"/>
      <c r="M951" s="70"/>
      <c r="N951" s="70"/>
      <c r="O951" s="70"/>
      <c r="P951" s="70"/>
      <c r="Q951" s="70"/>
      <c r="R951" s="70"/>
      <c r="S951" s="70"/>
      <c r="T951" s="70"/>
      <c r="U951" s="70"/>
      <c r="V951" s="70"/>
      <c r="W951" s="70"/>
      <c r="X951" s="70"/>
      <c r="Y951" s="70"/>
      <c r="Z951" s="70"/>
      <c r="AA951" s="70"/>
    </row>
    <row r="952" spans="1:27" ht="12.75" customHeight="1">
      <c r="A952" s="70"/>
      <c r="B952" s="70"/>
      <c r="C952" s="72"/>
      <c r="D952" s="72"/>
      <c r="E952" s="72"/>
      <c r="F952" s="72"/>
      <c r="G952" s="80"/>
      <c r="H952" s="70"/>
      <c r="I952" s="70"/>
      <c r="J952" s="70"/>
      <c r="K952" s="70"/>
      <c r="L952" s="70"/>
      <c r="M952" s="70"/>
      <c r="N952" s="70"/>
      <c r="O952" s="70"/>
      <c r="P952" s="70"/>
      <c r="Q952" s="70"/>
      <c r="R952" s="70"/>
      <c r="S952" s="70"/>
      <c r="T952" s="70"/>
      <c r="U952" s="70"/>
      <c r="V952" s="70"/>
      <c r="W952" s="70"/>
      <c r="X952" s="70"/>
      <c r="Y952" s="70"/>
      <c r="Z952" s="70"/>
      <c r="AA952" s="70"/>
    </row>
    <row r="953" spans="1:27" ht="12.75" customHeight="1">
      <c r="A953" s="70"/>
      <c r="B953" s="70"/>
      <c r="C953" s="72"/>
      <c r="D953" s="72"/>
      <c r="E953" s="72"/>
      <c r="F953" s="72"/>
      <c r="G953" s="80"/>
      <c r="H953" s="70"/>
      <c r="I953" s="70"/>
      <c r="J953" s="70"/>
      <c r="K953" s="70"/>
      <c r="L953" s="70"/>
      <c r="M953" s="70"/>
      <c r="N953" s="70"/>
      <c r="O953" s="70"/>
      <c r="P953" s="70"/>
      <c r="Q953" s="70"/>
      <c r="R953" s="70"/>
      <c r="S953" s="70"/>
      <c r="T953" s="70"/>
      <c r="U953" s="70"/>
      <c r="V953" s="70"/>
      <c r="W953" s="70"/>
      <c r="X953" s="70"/>
      <c r="Y953" s="70"/>
      <c r="Z953" s="70"/>
      <c r="AA953" s="70"/>
    </row>
    <row r="954" spans="1:27" ht="12.75" customHeight="1">
      <c r="A954" s="70"/>
      <c r="B954" s="70"/>
      <c r="C954" s="72"/>
      <c r="D954" s="72"/>
      <c r="E954" s="72"/>
      <c r="F954" s="72"/>
      <c r="G954" s="80"/>
      <c r="H954" s="70"/>
      <c r="I954" s="70"/>
      <c r="J954" s="70"/>
      <c r="K954" s="70"/>
      <c r="L954" s="70"/>
      <c r="M954" s="70"/>
      <c r="N954" s="70"/>
      <c r="O954" s="70"/>
      <c r="P954" s="70"/>
      <c r="Q954" s="70"/>
      <c r="R954" s="70"/>
      <c r="S954" s="70"/>
      <c r="T954" s="70"/>
      <c r="U954" s="70"/>
      <c r="V954" s="70"/>
      <c r="W954" s="70"/>
      <c r="X954" s="70"/>
      <c r="Y954" s="70"/>
      <c r="Z954" s="70"/>
      <c r="AA954" s="70"/>
    </row>
    <row r="955" spans="1:27" ht="12.75" customHeight="1">
      <c r="A955" s="70"/>
      <c r="B955" s="70"/>
      <c r="C955" s="72"/>
      <c r="D955" s="72"/>
      <c r="E955" s="72"/>
      <c r="F955" s="72"/>
      <c r="G955" s="80"/>
      <c r="H955" s="70"/>
      <c r="I955" s="70"/>
      <c r="J955" s="70"/>
      <c r="K955" s="70"/>
      <c r="L955" s="70"/>
      <c r="M955" s="70"/>
      <c r="N955" s="70"/>
      <c r="O955" s="70"/>
      <c r="P955" s="70"/>
      <c r="Q955" s="70"/>
      <c r="R955" s="70"/>
      <c r="S955" s="70"/>
      <c r="T955" s="70"/>
      <c r="U955" s="70"/>
      <c r="V955" s="70"/>
      <c r="W955" s="70"/>
      <c r="X955" s="70"/>
      <c r="Y955" s="70"/>
      <c r="Z955" s="70"/>
      <c r="AA955" s="70"/>
    </row>
    <row r="956" spans="1:27" ht="12.75" customHeight="1">
      <c r="A956" s="70"/>
      <c r="B956" s="70"/>
      <c r="C956" s="72"/>
      <c r="D956" s="72"/>
      <c r="E956" s="72"/>
      <c r="F956" s="72"/>
      <c r="G956" s="80"/>
      <c r="H956" s="70"/>
      <c r="I956" s="70"/>
      <c r="J956" s="70"/>
      <c r="K956" s="70"/>
      <c r="L956" s="70"/>
      <c r="M956" s="70"/>
      <c r="N956" s="70"/>
      <c r="O956" s="70"/>
      <c r="P956" s="70"/>
      <c r="Q956" s="70"/>
      <c r="R956" s="70"/>
      <c r="S956" s="70"/>
      <c r="T956" s="70"/>
      <c r="U956" s="70"/>
      <c r="V956" s="70"/>
      <c r="W956" s="70"/>
      <c r="X956" s="70"/>
      <c r="Y956" s="70"/>
      <c r="Z956" s="70"/>
      <c r="AA956" s="70"/>
    </row>
    <row r="957" spans="1:27" ht="12.75" customHeight="1">
      <c r="A957" s="70"/>
      <c r="B957" s="70"/>
      <c r="C957" s="72"/>
      <c r="D957" s="72"/>
      <c r="E957" s="72"/>
      <c r="F957" s="72"/>
      <c r="G957" s="80"/>
      <c r="H957" s="70"/>
      <c r="I957" s="70"/>
      <c r="J957" s="70"/>
      <c r="K957" s="70"/>
      <c r="L957" s="70"/>
      <c r="M957" s="70"/>
      <c r="N957" s="70"/>
      <c r="O957" s="70"/>
      <c r="P957" s="70"/>
      <c r="Q957" s="70"/>
      <c r="R957" s="70"/>
      <c r="S957" s="70"/>
      <c r="T957" s="70"/>
      <c r="U957" s="70"/>
      <c r="V957" s="70"/>
      <c r="W957" s="70"/>
      <c r="X957" s="70"/>
      <c r="Y957" s="70"/>
      <c r="Z957" s="70"/>
      <c r="AA957" s="70"/>
    </row>
    <row r="958" spans="1:27" ht="12.75" customHeight="1">
      <c r="A958" s="70"/>
      <c r="B958" s="70"/>
      <c r="C958" s="72"/>
      <c r="D958" s="72"/>
      <c r="E958" s="72"/>
      <c r="F958" s="72"/>
      <c r="G958" s="80"/>
      <c r="H958" s="70"/>
      <c r="I958" s="70"/>
      <c r="J958" s="70"/>
      <c r="K958" s="70"/>
      <c r="L958" s="70"/>
      <c r="M958" s="70"/>
      <c r="N958" s="70"/>
      <c r="O958" s="70"/>
      <c r="P958" s="70"/>
      <c r="Q958" s="70"/>
      <c r="R958" s="70"/>
      <c r="S958" s="70"/>
      <c r="T958" s="70"/>
      <c r="U958" s="70"/>
      <c r="V958" s="70"/>
      <c r="W958" s="70"/>
      <c r="X958" s="70"/>
      <c r="Y958" s="70"/>
      <c r="Z958" s="70"/>
      <c r="AA958" s="70"/>
    </row>
    <row r="959" spans="1:27" ht="12.75" customHeight="1">
      <c r="A959" s="70"/>
      <c r="B959" s="70"/>
      <c r="C959" s="72"/>
      <c r="D959" s="72"/>
      <c r="E959" s="72"/>
      <c r="F959" s="72"/>
      <c r="G959" s="80"/>
      <c r="H959" s="70"/>
      <c r="I959" s="70"/>
      <c r="J959" s="70"/>
      <c r="K959" s="70"/>
      <c r="L959" s="70"/>
      <c r="M959" s="70"/>
      <c r="N959" s="70"/>
      <c r="O959" s="70"/>
      <c r="P959" s="70"/>
      <c r="Q959" s="70"/>
      <c r="R959" s="70"/>
      <c r="S959" s="70"/>
      <c r="T959" s="70"/>
      <c r="U959" s="70"/>
      <c r="V959" s="70"/>
      <c r="W959" s="70"/>
      <c r="X959" s="70"/>
      <c r="Y959" s="70"/>
      <c r="Z959" s="70"/>
      <c r="AA959" s="70"/>
    </row>
    <row r="960" spans="1:27" ht="12.75" customHeight="1">
      <c r="A960" s="70"/>
      <c r="B960" s="70"/>
      <c r="C960" s="72"/>
      <c r="D960" s="72"/>
      <c r="E960" s="72"/>
      <c r="F960" s="72"/>
      <c r="G960" s="80"/>
      <c r="H960" s="70"/>
      <c r="I960" s="70"/>
      <c r="J960" s="70"/>
      <c r="K960" s="70"/>
      <c r="L960" s="70"/>
      <c r="M960" s="70"/>
      <c r="N960" s="70"/>
      <c r="O960" s="70"/>
      <c r="P960" s="70"/>
      <c r="Q960" s="70"/>
      <c r="R960" s="70"/>
      <c r="S960" s="70"/>
      <c r="T960" s="70"/>
      <c r="U960" s="70"/>
      <c r="V960" s="70"/>
      <c r="W960" s="70"/>
      <c r="X960" s="70"/>
      <c r="Y960" s="70"/>
      <c r="Z960" s="70"/>
      <c r="AA960" s="70"/>
    </row>
    <row r="961" spans="1:27" ht="12.75" customHeight="1">
      <c r="A961" s="70"/>
      <c r="B961" s="70"/>
      <c r="C961" s="72"/>
      <c r="D961" s="72"/>
      <c r="E961" s="72"/>
      <c r="F961" s="72"/>
      <c r="G961" s="80"/>
      <c r="H961" s="70"/>
      <c r="I961" s="70"/>
      <c r="J961" s="70"/>
      <c r="K961" s="70"/>
      <c r="L961" s="70"/>
      <c r="M961" s="70"/>
      <c r="N961" s="70"/>
      <c r="O961" s="70"/>
      <c r="P961" s="70"/>
      <c r="Q961" s="70"/>
      <c r="R961" s="70"/>
      <c r="S961" s="70"/>
      <c r="T961" s="70"/>
      <c r="U961" s="70"/>
      <c r="V961" s="70"/>
      <c r="W961" s="70"/>
      <c r="X961" s="70"/>
      <c r="Y961" s="70"/>
      <c r="Z961" s="70"/>
      <c r="AA961" s="70"/>
    </row>
    <row r="962" spans="1:27" ht="12.75" customHeight="1">
      <c r="A962" s="70"/>
      <c r="B962" s="70"/>
      <c r="C962" s="72"/>
      <c r="D962" s="72"/>
      <c r="E962" s="72"/>
      <c r="F962" s="72"/>
      <c r="G962" s="80"/>
      <c r="H962" s="70"/>
      <c r="I962" s="70"/>
      <c r="J962" s="70"/>
      <c r="K962" s="70"/>
      <c r="L962" s="70"/>
      <c r="M962" s="70"/>
      <c r="N962" s="70"/>
      <c r="O962" s="70"/>
      <c r="P962" s="70"/>
      <c r="Q962" s="70"/>
      <c r="R962" s="70"/>
      <c r="S962" s="70"/>
      <c r="T962" s="70"/>
      <c r="U962" s="70"/>
      <c r="V962" s="70"/>
      <c r="W962" s="70"/>
      <c r="X962" s="70"/>
      <c r="Y962" s="70"/>
      <c r="Z962" s="70"/>
      <c r="AA962" s="70"/>
    </row>
    <row r="963" spans="1:27" ht="12.75" customHeight="1">
      <c r="A963" s="70"/>
      <c r="B963" s="70"/>
      <c r="C963" s="72"/>
      <c r="D963" s="72"/>
      <c r="E963" s="72"/>
      <c r="F963" s="72"/>
      <c r="G963" s="80"/>
      <c r="H963" s="70"/>
      <c r="I963" s="70"/>
      <c r="J963" s="70"/>
      <c r="K963" s="70"/>
      <c r="L963" s="70"/>
      <c r="M963" s="70"/>
      <c r="N963" s="70"/>
      <c r="O963" s="70"/>
      <c r="P963" s="70"/>
      <c r="Q963" s="70"/>
      <c r="R963" s="70"/>
      <c r="S963" s="70"/>
      <c r="T963" s="70"/>
      <c r="U963" s="70"/>
      <c r="V963" s="70"/>
      <c r="W963" s="70"/>
      <c r="X963" s="70"/>
      <c r="Y963" s="70"/>
      <c r="Z963" s="70"/>
      <c r="AA963" s="70"/>
    </row>
    <row r="964" spans="1:27" ht="12.75" customHeight="1">
      <c r="A964" s="70"/>
      <c r="B964" s="70"/>
      <c r="C964" s="72"/>
      <c r="D964" s="72"/>
      <c r="E964" s="72"/>
      <c r="F964" s="72"/>
      <c r="G964" s="80"/>
      <c r="H964" s="70"/>
      <c r="I964" s="70"/>
      <c r="J964" s="70"/>
      <c r="K964" s="70"/>
      <c r="L964" s="70"/>
      <c r="M964" s="70"/>
      <c r="N964" s="70"/>
      <c r="O964" s="70"/>
      <c r="P964" s="70"/>
      <c r="Q964" s="70"/>
      <c r="R964" s="70"/>
      <c r="S964" s="70"/>
      <c r="T964" s="70"/>
      <c r="U964" s="70"/>
      <c r="V964" s="70"/>
      <c r="W964" s="70"/>
      <c r="X964" s="70"/>
      <c r="Y964" s="70"/>
      <c r="Z964" s="70"/>
      <c r="AA964" s="70"/>
    </row>
    <row r="965" spans="1:27" ht="12.75" customHeight="1">
      <c r="A965" s="70"/>
      <c r="B965" s="70"/>
      <c r="C965" s="72"/>
      <c r="D965" s="72"/>
      <c r="E965" s="72"/>
      <c r="F965" s="72"/>
      <c r="G965" s="80"/>
      <c r="H965" s="70"/>
      <c r="I965" s="70"/>
      <c r="J965" s="70"/>
      <c r="K965" s="70"/>
      <c r="L965" s="70"/>
      <c r="M965" s="70"/>
      <c r="N965" s="70"/>
      <c r="O965" s="70"/>
      <c r="P965" s="70"/>
      <c r="Q965" s="70"/>
      <c r="R965" s="70"/>
      <c r="S965" s="70"/>
      <c r="T965" s="70"/>
      <c r="U965" s="70"/>
      <c r="V965" s="70"/>
      <c r="W965" s="70"/>
      <c r="X965" s="70"/>
      <c r="Y965" s="70"/>
      <c r="Z965" s="70"/>
      <c r="AA965" s="70"/>
    </row>
    <row r="966" spans="1:27" ht="12.75" customHeight="1">
      <c r="A966" s="70"/>
      <c r="B966" s="70"/>
      <c r="C966" s="72"/>
      <c r="D966" s="72"/>
      <c r="E966" s="72"/>
      <c r="F966" s="72"/>
      <c r="G966" s="80"/>
      <c r="H966" s="70"/>
      <c r="I966" s="70"/>
      <c r="J966" s="70"/>
      <c r="K966" s="70"/>
      <c r="L966" s="70"/>
      <c r="M966" s="70"/>
      <c r="N966" s="70"/>
      <c r="O966" s="70"/>
      <c r="P966" s="70"/>
      <c r="Q966" s="70"/>
      <c r="R966" s="70"/>
      <c r="S966" s="70"/>
      <c r="T966" s="70"/>
      <c r="U966" s="70"/>
      <c r="V966" s="70"/>
      <c r="W966" s="70"/>
      <c r="X966" s="70"/>
      <c r="Y966" s="70"/>
      <c r="Z966" s="70"/>
      <c r="AA966" s="70"/>
    </row>
    <row r="967" spans="1:27" ht="12.75" customHeight="1">
      <c r="A967" s="70"/>
      <c r="B967" s="70"/>
      <c r="C967" s="72"/>
      <c r="D967" s="72"/>
      <c r="E967" s="72"/>
      <c r="F967" s="72"/>
      <c r="G967" s="80"/>
      <c r="H967" s="70"/>
      <c r="I967" s="70"/>
      <c r="J967" s="70"/>
      <c r="K967" s="70"/>
      <c r="L967" s="70"/>
      <c r="M967" s="70"/>
      <c r="N967" s="70"/>
      <c r="O967" s="70"/>
      <c r="P967" s="70"/>
      <c r="Q967" s="70"/>
      <c r="R967" s="70"/>
      <c r="S967" s="70"/>
      <c r="T967" s="70"/>
      <c r="U967" s="70"/>
      <c r="V967" s="70"/>
      <c r="W967" s="70"/>
      <c r="X967" s="70"/>
      <c r="Y967" s="70"/>
      <c r="Z967" s="70"/>
      <c r="AA967" s="70"/>
    </row>
    <row r="968" spans="1:27" ht="12.75" customHeight="1">
      <c r="A968" s="70"/>
      <c r="B968" s="70"/>
      <c r="C968" s="72"/>
      <c r="D968" s="72"/>
      <c r="E968" s="72"/>
      <c r="F968" s="72"/>
      <c r="G968" s="80"/>
      <c r="H968" s="70"/>
      <c r="I968" s="70"/>
      <c r="J968" s="70"/>
      <c r="K968" s="70"/>
      <c r="L968" s="70"/>
      <c r="M968" s="70"/>
      <c r="N968" s="70"/>
      <c r="O968" s="70"/>
      <c r="P968" s="70"/>
      <c r="Q968" s="70"/>
      <c r="R968" s="70"/>
      <c r="S968" s="70"/>
      <c r="T968" s="70"/>
      <c r="U968" s="70"/>
      <c r="V968" s="70"/>
      <c r="W968" s="70"/>
      <c r="X968" s="70"/>
      <c r="Y968" s="70"/>
      <c r="Z968" s="70"/>
      <c r="AA968" s="70"/>
    </row>
    <row r="969" spans="1:27" ht="12.75" customHeight="1">
      <c r="A969" s="70"/>
      <c r="B969" s="70"/>
      <c r="C969" s="72"/>
      <c r="D969" s="72"/>
      <c r="E969" s="72"/>
      <c r="F969" s="72"/>
      <c r="G969" s="80"/>
      <c r="H969" s="70"/>
      <c r="I969" s="70"/>
      <c r="J969" s="70"/>
      <c r="K969" s="70"/>
      <c r="L969" s="70"/>
      <c r="M969" s="70"/>
      <c r="N969" s="70"/>
      <c r="O969" s="70"/>
      <c r="P969" s="70"/>
      <c r="Q969" s="70"/>
      <c r="R969" s="70"/>
      <c r="S969" s="70"/>
      <c r="T969" s="70"/>
      <c r="U969" s="70"/>
      <c r="V969" s="70"/>
      <c r="W969" s="70"/>
      <c r="X969" s="70"/>
      <c r="Y969" s="70"/>
      <c r="Z969" s="70"/>
      <c r="AA969" s="70"/>
    </row>
    <row r="970" spans="1:27" ht="12.75" customHeight="1">
      <c r="A970" s="70"/>
      <c r="B970" s="70"/>
      <c r="C970" s="72"/>
      <c r="D970" s="72"/>
      <c r="E970" s="72"/>
      <c r="F970" s="72"/>
      <c r="G970" s="80"/>
      <c r="H970" s="70"/>
      <c r="I970" s="70"/>
      <c r="J970" s="70"/>
      <c r="K970" s="70"/>
      <c r="L970" s="70"/>
      <c r="M970" s="70"/>
      <c r="N970" s="70"/>
      <c r="O970" s="70"/>
      <c r="P970" s="70"/>
      <c r="Q970" s="70"/>
      <c r="R970" s="70"/>
      <c r="S970" s="70"/>
      <c r="T970" s="70"/>
      <c r="U970" s="70"/>
      <c r="V970" s="70"/>
      <c r="W970" s="70"/>
      <c r="X970" s="70"/>
      <c r="Y970" s="70"/>
      <c r="Z970" s="70"/>
      <c r="AA970" s="70"/>
    </row>
    <row r="971" spans="1:27" ht="12.75" customHeight="1">
      <c r="A971" s="70"/>
      <c r="B971" s="70"/>
      <c r="C971" s="72"/>
      <c r="D971" s="72"/>
      <c r="E971" s="72"/>
      <c r="F971" s="72"/>
      <c r="G971" s="80"/>
      <c r="H971" s="70"/>
      <c r="I971" s="70"/>
      <c r="J971" s="70"/>
      <c r="K971" s="70"/>
      <c r="L971" s="70"/>
      <c r="M971" s="70"/>
      <c r="N971" s="70"/>
      <c r="O971" s="70"/>
      <c r="P971" s="70"/>
      <c r="Q971" s="70"/>
      <c r="R971" s="70"/>
      <c r="S971" s="70"/>
      <c r="T971" s="70"/>
      <c r="U971" s="70"/>
      <c r="V971" s="70"/>
      <c r="W971" s="70"/>
      <c r="X971" s="70"/>
      <c r="Y971" s="70"/>
      <c r="Z971" s="70"/>
      <c r="AA971" s="70"/>
    </row>
    <row r="972" spans="1:27" ht="12.75" customHeight="1">
      <c r="A972" s="70"/>
      <c r="B972" s="70"/>
      <c r="C972" s="72"/>
      <c r="D972" s="72"/>
      <c r="E972" s="72"/>
      <c r="F972" s="72"/>
      <c r="G972" s="80"/>
      <c r="H972" s="70"/>
      <c r="I972" s="70"/>
      <c r="J972" s="70"/>
      <c r="K972" s="70"/>
      <c r="L972" s="70"/>
      <c r="M972" s="70"/>
      <c r="N972" s="70"/>
      <c r="O972" s="70"/>
      <c r="P972" s="70"/>
      <c r="Q972" s="70"/>
      <c r="R972" s="70"/>
      <c r="S972" s="70"/>
      <c r="T972" s="70"/>
      <c r="U972" s="70"/>
      <c r="V972" s="70"/>
      <c r="W972" s="70"/>
      <c r="X972" s="70"/>
      <c r="Y972" s="70"/>
      <c r="Z972" s="70"/>
      <c r="AA972" s="70"/>
    </row>
    <row r="973" spans="1:27" ht="12.75" customHeight="1">
      <c r="A973" s="70"/>
      <c r="B973" s="70"/>
      <c r="C973" s="72"/>
      <c r="D973" s="72"/>
      <c r="E973" s="72"/>
      <c r="F973" s="72"/>
      <c r="G973" s="80"/>
      <c r="H973" s="70"/>
      <c r="I973" s="70"/>
      <c r="J973" s="70"/>
      <c r="K973" s="70"/>
      <c r="L973" s="70"/>
      <c r="M973" s="70"/>
      <c r="N973" s="70"/>
      <c r="O973" s="70"/>
      <c r="P973" s="70"/>
      <c r="Q973" s="70"/>
      <c r="R973" s="70"/>
      <c r="S973" s="70"/>
      <c r="T973" s="70"/>
      <c r="U973" s="70"/>
      <c r="V973" s="70"/>
      <c r="W973" s="70"/>
      <c r="X973" s="70"/>
      <c r="Y973" s="70"/>
      <c r="Z973" s="70"/>
      <c r="AA973" s="70"/>
    </row>
    <row r="974" spans="1:27" ht="12.75" customHeight="1">
      <c r="A974" s="70"/>
      <c r="B974" s="70"/>
      <c r="C974" s="72"/>
      <c r="D974" s="72"/>
      <c r="E974" s="72"/>
      <c r="F974" s="72"/>
      <c r="G974" s="80"/>
      <c r="H974" s="70"/>
      <c r="I974" s="70"/>
      <c r="J974" s="70"/>
      <c r="K974" s="70"/>
      <c r="L974" s="70"/>
      <c r="M974" s="70"/>
      <c r="N974" s="70"/>
      <c r="O974" s="70"/>
      <c r="P974" s="70"/>
      <c r="Q974" s="70"/>
      <c r="R974" s="70"/>
      <c r="S974" s="70"/>
      <c r="T974" s="70"/>
      <c r="U974" s="70"/>
      <c r="V974" s="70"/>
      <c r="W974" s="70"/>
      <c r="X974" s="70"/>
      <c r="Y974" s="70"/>
      <c r="Z974" s="70"/>
      <c r="AA974" s="70"/>
    </row>
    <row r="975" spans="1:27" ht="12.75" customHeight="1">
      <c r="A975" s="70"/>
      <c r="B975" s="70"/>
      <c r="C975" s="72"/>
      <c r="D975" s="72"/>
      <c r="E975" s="72"/>
      <c r="F975" s="72"/>
      <c r="G975" s="80"/>
      <c r="H975" s="70"/>
      <c r="I975" s="70"/>
      <c r="J975" s="70"/>
      <c r="K975" s="70"/>
      <c r="L975" s="70"/>
      <c r="M975" s="70"/>
      <c r="N975" s="70"/>
      <c r="O975" s="70"/>
      <c r="P975" s="70"/>
      <c r="Q975" s="70"/>
      <c r="R975" s="70"/>
      <c r="S975" s="70"/>
      <c r="T975" s="70"/>
      <c r="U975" s="70"/>
      <c r="V975" s="70"/>
      <c r="W975" s="70"/>
      <c r="X975" s="70"/>
      <c r="Y975" s="70"/>
      <c r="Z975" s="70"/>
      <c r="AA975" s="70"/>
    </row>
    <row r="976" spans="1:27" ht="12.75" customHeight="1">
      <c r="A976" s="70"/>
      <c r="B976" s="70"/>
      <c r="C976" s="72"/>
      <c r="D976" s="72"/>
      <c r="E976" s="72"/>
      <c r="F976" s="72"/>
      <c r="G976" s="80"/>
      <c r="H976" s="70"/>
      <c r="I976" s="70"/>
      <c r="J976" s="70"/>
      <c r="K976" s="70"/>
      <c r="L976" s="70"/>
      <c r="M976" s="70"/>
      <c r="N976" s="70"/>
      <c r="O976" s="70"/>
      <c r="P976" s="70"/>
      <c r="Q976" s="70"/>
      <c r="R976" s="70"/>
      <c r="S976" s="70"/>
      <c r="T976" s="70"/>
      <c r="U976" s="70"/>
      <c r="V976" s="70"/>
      <c r="W976" s="70"/>
      <c r="X976" s="70"/>
      <c r="Y976" s="70"/>
      <c r="Z976" s="70"/>
      <c r="AA976" s="70"/>
    </row>
    <row r="977" spans="1:27" ht="12.75" customHeight="1">
      <c r="A977" s="70"/>
      <c r="B977" s="70"/>
      <c r="C977" s="72"/>
      <c r="D977" s="72"/>
      <c r="E977" s="72"/>
      <c r="F977" s="72"/>
      <c r="G977" s="80"/>
      <c r="H977" s="70"/>
      <c r="I977" s="70"/>
      <c r="J977" s="70"/>
      <c r="K977" s="70"/>
      <c r="L977" s="70"/>
      <c r="M977" s="70"/>
      <c r="N977" s="70"/>
      <c r="O977" s="70"/>
      <c r="P977" s="70"/>
      <c r="Q977" s="70"/>
      <c r="R977" s="70"/>
      <c r="S977" s="70"/>
      <c r="T977" s="70"/>
      <c r="U977" s="70"/>
      <c r="V977" s="70"/>
      <c r="W977" s="70"/>
      <c r="X977" s="70"/>
      <c r="Y977" s="70"/>
      <c r="Z977" s="70"/>
      <c r="AA977" s="70"/>
    </row>
    <row r="978" spans="1:27" ht="12.75" customHeight="1">
      <c r="A978" s="70"/>
      <c r="B978" s="70"/>
      <c r="C978" s="72"/>
      <c r="D978" s="72"/>
      <c r="E978" s="72"/>
      <c r="F978" s="72"/>
      <c r="G978" s="80"/>
      <c r="H978" s="70"/>
      <c r="I978" s="70"/>
      <c r="J978" s="70"/>
      <c r="K978" s="70"/>
      <c r="L978" s="70"/>
      <c r="M978" s="70"/>
      <c r="N978" s="70"/>
      <c r="O978" s="70"/>
      <c r="P978" s="70"/>
      <c r="Q978" s="70"/>
      <c r="R978" s="70"/>
      <c r="S978" s="70"/>
      <c r="T978" s="70"/>
      <c r="U978" s="70"/>
      <c r="V978" s="70"/>
      <c r="W978" s="70"/>
      <c r="X978" s="70"/>
      <c r="Y978" s="70"/>
      <c r="Z978" s="70"/>
      <c r="AA978" s="70"/>
    </row>
    <row r="979" spans="1:27" ht="12.75" customHeight="1">
      <c r="A979" s="70"/>
      <c r="B979" s="70"/>
      <c r="C979" s="72"/>
      <c r="D979" s="72"/>
      <c r="E979" s="72"/>
      <c r="F979" s="72"/>
      <c r="G979" s="80"/>
      <c r="H979" s="70"/>
      <c r="I979" s="70"/>
      <c r="J979" s="70"/>
      <c r="K979" s="70"/>
      <c r="L979" s="70"/>
      <c r="M979" s="70"/>
      <c r="N979" s="70"/>
      <c r="O979" s="70"/>
      <c r="P979" s="70"/>
      <c r="Q979" s="70"/>
      <c r="R979" s="70"/>
      <c r="S979" s="70"/>
      <c r="T979" s="70"/>
      <c r="U979" s="70"/>
      <c r="V979" s="70"/>
      <c r="W979" s="70"/>
      <c r="X979" s="70"/>
      <c r="Y979" s="70"/>
      <c r="Z979" s="70"/>
      <c r="AA979" s="70"/>
    </row>
    <row r="980" spans="1:27" ht="12.75" customHeight="1">
      <c r="A980" s="70"/>
      <c r="B980" s="70"/>
      <c r="C980" s="72"/>
      <c r="D980" s="72"/>
      <c r="E980" s="72"/>
      <c r="F980" s="72"/>
      <c r="G980" s="80"/>
      <c r="H980" s="70"/>
      <c r="I980" s="70"/>
      <c r="J980" s="70"/>
      <c r="K980" s="70"/>
      <c r="L980" s="70"/>
      <c r="M980" s="70"/>
      <c r="N980" s="70"/>
      <c r="O980" s="70"/>
      <c r="P980" s="70"/>
      <c r="Q980" s="70"/>
      <c r="R980" s="70"/>
      <c r="S980" s="70"/>
      <c r="T980" s="70"/>
      <c r="U980" s="70"/>
      <c r="V980" s="70"/>
      <c r="W980" s="70"/>
      <c r="X980" s="70"/>
      <c r="Y980" s="70"/>
      <c r="Z980" s="70"/>
      <c r="AA980" s="70"/>
    </row>
    <row r="981" spans="1:27" ht="12.75" customHeight="1">
      <c r="A981" s="70"/>
      <c r="B981" s="70"/>
      <c r="C981" s="72"/>
      <c r="D981" s="72"/>
      <c r="E981" s="72"/>
      <c r="F981" s="72"/>
      <c r="G981" s="80"/>
      <c r="H981" s="70"/>
      <c r="I981" s="70"/>
      <c r="J981" s="70"/>
      <c r="K981" s="70"/>
      <c r="L981" s="70"/>
      <c r="M981" s="70"/>
      <c r="N981" s="70"/>
      <c r="O981" s="70"/>
      <c r="P981" s="70"/>
      <c r="Q981" s="70"/>
      <c r="R981" s="70"/>
      <c r="S981" s="70"/>
      <c r="T981" s="70"/>
      <c r="U981" s="70"/>
      <c r="V981" s="70"/>
      <c r="W981" s="70"/>
      <c r="X981" s="70"/>
      <c r="Y981" s="70"/>
      <c r="Z981" s="70"/>
      <c r="AA981" s="70"/>
    </row>
    <row r="982" spans="1:27" ht="12.75" customHeight="1">
      <c r="A982" s="70"/>
      <c r="B982" s="70"/>
      <c r="C982" s="72"/>
      <c r="D982" s="72"/>
      <c r="E982" s="72"/>
      <c r="F982" s="72"/>
      <c r="G982" s="80"/>
      <c r="H982" s="70"/>
      <c r="I982" s="70"/>
      <c r="J982" s="70"/>
      <c r="K982" s="70"/>
      <c r="L982" s="70"/>
      <c r="M982" s="70"/>
      <c r="N982" s="70"/>
      <c r="O982" s="70"/>
      <c r="P982" s="70"/>
      <c r="Q982" s="70"/>
      <c r="R982" s="70"/>
      <c r="S982" s="70"/>
      <c r="T982" s="70"/>
      <c r="U982" s="70"/>
      <c r="V982" s="70"/>
      <c r="W982" s="70"/>
      <c r="X982" s="70"/>
      <c r="Y982" s="70"/>
      <c r="Z982" s="70"/>
      <c r="AA982" s="70"/>
    </row>
    <row r="983" spans="1:27" ht="12.75" customHeight="1">
      <c r="A983" s="70"/>
      <c r="B983" s="70"/>
      <c r="C983" s="72"/>
      <c r="D983" s="72"/>
      <c r="E983" s="72"/>
      <c r="F983" s="72"/>
      <c r="G983" s="80"/>
      <c r="H983" s="70"/>
      <c r="I983" s="70"/>
      <c r="J983" s="70"/>
      <c r="K983" s="70"/>
      <c r="L983" s="70"/>
      <c r="M983" s="70"/>
      <c r="N983" s="70"/>
      <c r="O983" s="70"/>
      <c r="P983" s="70"/>
      <c r="Q983" s="70"/>
      <c r="R983" s="70"/>
      <c r="S983" s="70"/>
      <c r="T983" s="70"/>
      <c r="U983" s="70"/>
      <c r="V983" s="70"/>
      <c r="W983" s="70"/>
      <c r="X983" s="70"/>
      <c r="Y983" s="70"/>
      <c r="Z983" s="70"/>
      <c r="AA983" s="70"/>
    </row>
    <row r="984" spans="1:27" ht="12.75" customHeight="1">
      <c r="A984" s="70"/>
      <c r="B984" s="70"/>
      <c r="C984" s="72"/>
      <c r="D984" s="72"/>
      <c r="E984" s="72"/>
      <c r="F984" s="72"/>
      <c r="G984" s="80"/>
      <c r="H984" s="70"/>
      <c r="I984" s="70"/>
      <c r="J984" s="70"/>
      <c r="K984" s="70"/>
      <c r="L984" s="70"/>
      <c r="M984" s="70"/>
      <c r="N984" s="70"/>
      <c r="O984" s="70"/>
      <c r="P984" s="70"/>
      <c r="Q984" s="70"/>
      <c r="R984" s="70"/>
      <c r="S984" s="70"/>
      <c r="T984" s="70"/>
      <c r="U984" s="70"/>
      <c r="V984" s="70"/>
      <c r="W984" s="70"/>
      <c r="X984" s="70"/>
      <c r="Y984" s="70"/>
      <c r="Z984" s="70"/>
      <c r="AA984" s="70"/>
    </row>
    <row r="985" spans="1:27" ht="12.75" customHeight="1">
      <c r="A985" s="70"/>
      <c r="B985" s="70"/>
      <c r="C985" s="72"/>
      <c r="D985" s="72"/>
      <c r="E985" s="72"/>
      <c r="F985" s="72"/>
      <c r="G985" s="80"/>
      <c r="H985" s="70"/>
      <c r="I985" s="70"/>
      <c r="J985" s="70"/>
      <c r="K985" s="70"/>
      <c r="L985" s="70"/>
      <c r="M985" s="70"/>
      <c r="N985" s="70"/>
      <c r="O985" s="70"/>
      <c r="P985" s="70"/>
      <c r="Q985" s="70"/>
      <c r="R985" s="70"/>
      <c r="S985" s="70"/>
      <c r="T985" s="70"/>
      <c r="U985" s="70"/>
      <c r="V985" s="70"/>
      <c r="W985" s="70"/>
      <c r="X985" s="70"/>
      <c r="Y985" s="70"/>
      <c r="Z985" s="70"/>
      <c r="AA985" s="70"/>
    </row>
    <row r="986" spans="1:27" ht="12.75" customHeight="1">
      <c r="A986" s="70"/>
      <c r="B986" s="70"/>
      <c r="C986" s="72"/>
      <c r="D986" s="72"/>
      <c r="E986" s="72"/>
      <c r="F986" s="72"/>
      <c r="G986" s="80"/>
      <c r="H986" s="70"/>
      <c r="I986" s="70"/>
      <c r="J986" s="70"/>
      <c r="K986" s="70"/>
      <c r="L986" s="70"/>
      <c r="M986" s="70"/>
      <c r="N986" s="70"/>
      <c r="O986" s="70"/>
      <c r="P986" s="70"/>
      <c r="Q986" s="70"/>
      <c r="R986" s="70"/>
      <c r="S986" s="70"/>
      <c r="T986" s="70"/>
      <c r="U986" s="70"/>
      <c r="V986" s="70"/>
      <c r="W986" s="70"/>
      <c r="X986" s="70"/>
      <c r="Y986" s="70"/>
      <c r="Z986" s="70"/>
      <c r="AA986" s="70"/>
    </row>
    <row r="987" spans="1:27" ht="12.75" customHeight="1">
      <c r="A987" s="70"/>
      <c r="B987" s="70"/>
      <c r="C987" s="72"/>
      <c r="D987" s="72"/>
      <c r="E987" s="72"/>
      <c r="F987" s="72"/>
      <c r="G987" s="80"/>
      <c r="H987" s="70"/>
      <c r="I987" s="70"/>
      <c r="J987" s="70"/>
      <c r="K987" s="70"/>
      <c r="L987" s="70"/>
      <c r="M987" s="70"/>
      <c r="N987" s="70"/>
      <c r="O987" s="70"/>
      <c r="P987" s="70"/>
      <c r="Q987" s="70"/>
      <c r="R987" s="70"/>
      <c r="S987" s="70"/>
      <c r="T987" s="70"/>
      <c r="U987" s="70"/>
      <c r="V987" s="70"/>
      <c r="W987" s="70"/>
      <c r="X987" s="70"/>
      <c r="Y987" s="70"/>
      <c r="Z987" s="70"/>
      <c r="AA987" s="70"/>
    </row>
    <row r="988" spans="1:27" ht="12.75" customHeight="1">
      <c r="A988" s="70"/>
      <c r="B988" s="70"/>
      <c r="C988" s="72"/>
      <c r="D988" s="72"/>
      <c r="E988" s="72"/>
      <c r="F988" s="72"/>
      <c r="G988" s="80"/>
      <c r="H988" s="70"/>
      <c r="I988" s="70"/>
      <c r="J988" s="70"/>
      <c r="K988" s="70"/>
      <c r="L988" s="70"/>
      <c r="M988" s="70"/>
      <c r="N988" s="70"/>
      <c r="O988" s="70"/>
      <c r="P988" s="70"/>
      <c r="Q988" s="70"/>
      <c r="R988" s="70"/>
      <c r="S988" s="70"/>
      <c r="T988" s="70"/>
      <c r="U988" s="70"/>
      <c r="V988" s="70"/>
      <c r="W988" s="70"/>
      <c r="X988" s="70"/>
      <c r="Y988" s="70"/>
      <c r="Z988" s="70"/>
      <c r="AA988" s="70"/>
    </row>
  </sheetData>
  <sheetProtection algorithmName="SHA-512" hashValue="jfr8mGbszi/PeAutQa5fZ9XB+Ph+++h/XOd8uLPuq+xQDemV9ghaOqYtVzMYKhlXU5Ynb2kTXkffh77GrTuhdA==" saltValue="I0tCHtss3JrvMdI+m1m6vg==" spinCount="100000" sheet="1" objects="1" scenarios="1"/>
  <conditionalFormatting sqref="K5:K8">
    <cfRule type="cellIs" dxfId="4" priority="1" operator="equal">
      <formula>"NH"</formula>
    </cfRule>
  </conditionalFormatting>
  <conditionalFormatting sqref="K5:K8">
    <cfRule type="cellIs" dxfId="3" priority="2" operator="equal">
      <formula>"H"</formula>
    </cfRule>
  </conditionalFormatting>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998"/>
  <sheetViews>
    <sheetView zoomScale="110" workbookViewId="0">
      <selection activeCell="G8" sqref="G8:H8"/>
    </sheetView>
  </sheetViews>
  <sheetFormatPr baseColWidth="10" defaultColWidth="14.42578125" defaultRowHeight="15" customHeight="1"/>
  <cols>
    <col min="1" max="1" width="27.42578125" style="1" customWidth="1"/>
    <col min="2" max="2" width="21.42578125" style="1" customWidth="1"/>
    <col min="3" max="3" width="17.28515625" style="1" customWidth="1"/>
    <col min="4" max="4" width="7.7109375" style="1" customWidth="1"/>
    <col min="5" max="5" width="17.140625" style="1" customWidth="1"/>
    <col min="6" max="6" width="8.7109375" style="1" customWidth="1"/>
    <col min="7" max="7" width="17" style="1" customWidth="1"/>
    <col min="8" max="8" width="8.42578125" style="1" customWidth="1"/>
    <col min="9" max="9" width="14.85546875" style="1" customWidth="1"/>
    <col min="10" max="10" width="8.42578125" style="1" customWidth="1"/>
    <col min="11" max="11" width="13.85546875" style="1" hidden="1" customWidth="1"/>
    <col min="12" max="12" width="7.85546875" style="1" hidden="1" customWidth="1"/>
    <col min="13" max="13" width="15.28515625" style="1" hidden="1" customWidth="1"/>
    <col min="14" max="14" width="13.140625" style="1" hidden="1" customWidth="1"/>
    <col min="15" max="15" width="15.42578125" style="1" hidden="1" customWidth="1"/>
    <col min="16" max="16" width="6.7109375" style="1" hidden="1" customWidth="1"/>
    <col min="17" max="17" width="16.85546875" style="1" hidden="1" customWidth="1"/>
    <col min="18" max="18" width="6.7109375" style="1" hidden="1" customWidth="1"/>
    <col min="19" max="19" width="16.42578125" style="1" hidden="1" customWidth="1"/>
    <col min="20" max="20" width="6.7109375" style="1" hidden="1" customWidth="1"/>
    <col min="21" max="21" width="16" style="1" hidden="1" customWidth="1"/>
    <col min="22" max="22" width="6.7109375" style="1" hidden="1" customWidth="1"/>
    <col min="23" max="23" width="16.42578125" style="1" hidden="1" customWidth="1"/>
    <col min="24" max="24" width="6.7109375" style="1" hidden="1" customWidth="1"/>
    <col min="25" max="25" width="16.42578125" style="180" hidden="1" customWidth="1"/>
    <col min="26" max="26" width="6.7109375" style="180" hidden="1" customWidth="1"/>
    <col min="27" max="27" width="16.42578125" style="180" hidden="1" customWidth="1"/>
    <col min="28" max="28" width="6.7109375" style="180" hidden="1" customWidth="1"/>
    <col min="29" max="29" width="16.42578125" style="180" hidden="1" customWidth="1"/>
    <col min="30" max="30" width="6.7109375" style="180" hidden="1" customWidth="1"/>
    <col min="31" max="31" width="16.42578125" style="180" hidden="1" customWidth="1"/>
    <col min="32" max="32" width="6.7109375" style="180" hidden="1" customWidth="1"/>
    <col min="33" max="16384" width="14.42578125" style="1"/>
  </cols>
  <sheetData>
    <row r="1" spans="1:32" ht="24.75" customHeight="1">
      <c r="A1" s="553" t="s">
        <v>115</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row>
    <row r="2" spans="1:32" ht="12.75" customHeight="1">
      <c r="A2" s="70"/>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row>
    <row r="3" spans="1:32" ht="12.75" customHeight="1">
      <c r="A3" s="550" t="s">
        <v>116</v>
      </c>
      <c r="B3" s="424"/>
      <c r="C3" s="70"/>
      <c r="D3" s="70"/>
      <c r="E3" s="555" t="s">
        <v>117</v>
      </c>
      <c r="F3" s="441"/>
      <c r="G3" s="441"/>
      <c r="H3" s="441"/>
      <c r="I3" s="70"/>
      <c r="J3" s="70"/>
      <c r="K3" s="556" t="s">
        <v>118</v>
      </c>
      <c r="L3" s="397"/>
      <c r="M3" s="397"/>
      <c r="N3" s="70"/>
      <c r="O3" s="70"/>
      <c r="P3" s="70"/>
      <c r="Q3" s="70"/>
      <c r="R3" s="70"/>
      <c r="S3" s="70"/>
      <c r="T3" s="70"/>
      <c r="U3" s="70"/>
      <c r="V3" s="70"/>
      <c r="W3" s="70"/>
      <c r="X3" s="70"/>
      <c r="Y3" s="70"/>
      <c r="Z3" s="70"/>
      <c r="AA3" s="70"/>
      <c r="AB3" s="70"/>
      <c r="AC3" s="70"/>
      <c r="AD3" s="70"/>
      <c r="AE3" s="70"/>
      <c r="AF3" s="70"/>
    </row>
    <row r="4" spans="1:32" ht="30.75" customHeight="1">
      <c r="A4" s="90" t="s">
        <v>119</v>
      </c>
      <c r="B4" s="91">
        <v>7</v>
      </c>
      <c r="C4" s="74"/>
      <c r="D4" s="74"/>
      <c r="E4" s="550" t="s">
        <v>120</v>
      </c>
      <c r="F4" s="424"/>
      <c r="G4" s="550" t="s">
        <v>121</v>
      </c>
      <c r="H4" s="424"/>
      <c r="I4" s="74"/>
      <c r="J4" s="74"/>
      <c r="K4" s="551" t="str">
        <f>+'10. EVALUACIÓN'!H7</f>
        <v>Desviación estándar</v>
      </c>
      <c r="L4" s="403"/>
      <c r="M4" s="439"/>
      <c r="N4" s="74"/>
      <c r="O4" s="74"/>
      <c r="P4" s="74"/>
      <c r="Q4" s="74"/>
      <c r="R4" s="74"/>
      <c r="S4" s="74"/>
      <c r="T4" s="74"/>
      <c r="U4" s="74"/>
      <c r="V4" s="74"/>
      <c r="W4" s="74"/>
      <c r="X4" s="74"/>
      <c r="Y4" s="74"/>
      <c r="Z4" s="74"/>
      <c r="AA4" s="74"/>
      <c r="AB4" s="74"/>
      <c r="AC4" s="74"/>
      <c r="AD4" s="74"/>
      <c r="AE4" s="74"/>
      <c r="AF4" s="74"/>
    </row>
    <row r="5" spans="1:32" ht="30.75" customHeight="1">
      <c r="A5" s="6" t="s">
        <v>122</v>
      </c>
      <c r="B5" s="91">
        <v>7</v>
      </c>
      <c r="C5" s="70"/>
      <c r="D5" s="70"/>
      <c r="E5" s="552">
        <v>120</v>
      </c>
      <c r="F5" s="424"/>
      <c r="G5" s="552">
        <v>80</v>
      </c>
      <c r="H5" s="424"/>
      <c r="I5" s="70"/>
      <c r="J5" s="70"/>
      <c r="K5" s="440"/>
      <c r="L5" s="441"/>
      <c r="M5" s="442"/>
      <c r="N5" s="70"/>
      <c r="O5" s="70"/>
      <c r="P5" s="70"/>
      <c r="Q5" s="70"/>
      <c r="R5" s="70"/>
      <c r="S5" s="70"/>
      <c r="T5" s="70"/>
      <c r="U5" s="70"/>
      <c r="V5" s="70"/>
      <c r="W5" s="70"/>
      <c r="X5" s="70"/>
      <c r="Y5" s="70"/>
      <c r="Z5" s="70"/>
      <c r="AA5" s="70"/>
      <c r="AB5" s="70"/>
      <c r="AC5" s="70"/>
      <c r="AD5" s="70"/>
      <c r="AE5" s="70"/>
      <c r="AF5" s="70"/>
    </row>
    <row r="6" spans="1:32" ht="12.75" customHeight="1">
      <c r="A6" s="70"/>
      <c r="B6" s="70"/>
      <c r="C6" s="70"/>
      <c r="D6" s="92"/>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row>
    <row r="7" spans="1:32" ht="21" customHeight="1">
      <c r="A7" s="549" t="s">
        <v>123</v>
      </c>
      <c r="B7" s="90" t="s">
        <v>124</v>
      </c>
      <c r="C7" s="543">
        <f>IF('1_ENTREGA'!A8="","",'1_ENTREGA'!A8)</f>
        <v>1</v>
      </c>
      <c r="D7" s="424"/>
      <c r="E7" s="543">
        <f>IF('1_ENTREGA'!A9="","",'1_ENTREGA'!A9)</f>
        <v>2</v>
      </c>
      <c r="F7" s="544"/>
      <c r="G7" s="543">
        <v>3</v>
      </c>
      <c r="H7" s="424"/>
      <c r="I7" s="543">
        <v>4</v>
      </c>
      <c r="J7" s="544"/>
      <c r="K7" s="543">
        <v>5</v>
      </c>
      <c r="L7" s="424"/>
      <c r="M7" s="543">
        <v>6</v>
      </c>
      <c r="N7" s="544"/>
      <c r="O7" s="543">
        <v>7</v>
      </c>
      <c r="P7" s="544"/>
      <c r="Q7" s="543">
        <v>8</v>
      </c>
      <c r="R7" s="544"/>
      <c r="S7" s="543">
        <v>9</v>
      </c>
      <c r="T7" s="544"/>
      <c r="U7" s="543">
        <v>10</v>
      </c>
      <c r="V7" s="544"/>
      <c r="W7" s="543">
        <v>11</v>
      </c>
      <c r="X7" s="544"/>
      <c r="Y7" s="543">
        <v>12</v>
      </c>
      <c r="Z7" s="544"/>
      <c r="AA7" s="543">
        <v>13</v>
      </c>
      <c r="AB7" s="544"/>
      <c r="AC7" s="543">
        <v>14</v>
      </c>
      <c r="AD7" s="544"/>
      <c r="AE7" s="543">
        <v>15</v>
      </c>
      <c r="AF7" s="544"/>
    </row>
    <row r="8" spans="1:32" ht="35.25" customHeight="1">
      <c r="A8" s="418"/>
      <c r="B8" s="93" t="s">
        <v>125</v>
      </c>
      <c r="C8" s="545" t="str">
        <f>IF(C7="","",IF('10. EVALUACIÓN'!E14="H","Habilitado","No habilitado"))</f>
        <v>No habilitado</v>
      </c>
      <c r="D8" s="424"/>
      <c r="E8" s="545" t="str">
        <f>IF(E7="","",IF('10. EVALUACIÓN'!E15="H","Habilitado","No habilitado"))</f>
        <v>Habilitado</v>
      </c>
      <c r="F8" s="424"/>
      <c r="G8" s="545" t="str">
        <f>IF(G7="","",IF('10. EVALUACIÓN'!E16="H","Habilitado","No habilitado"))</f>
        <v>No habilitado</v>
      </c>
      <c r="H8" s="424"/>
      <c r="I8" s="545" t="str">
        <f>IF(I7="","",IF('10. EVALUACIÓN'!$E17="H","Habilitado","No habilitado"))</f>
        <v>No habilitado</v>
      </c>
      <c r="J8" s="424"/>
      <c r="K8" s="545" t="e">
        <f>IF(K7="","",IF('10. EVALUACIÓN'!#REF!="H","Habilitado","No habilitado"))</f>
        <v>#REF!</v>
      </c>
      <c r="L8" s="424"/>
      <c r="M8" s="545" t="e">
        <f>IF(M7="","",IF('10. EVALUACIÓN'!#REF!="H","Habilitado","No habilitado"))</f>
        <v>#REF!</v>
      </c>
      <c r="N8" s="424"/>
      <c r="O8" s="545" t="e">
        <f>IF(O7="","",IF('10. EVALUACIÓN'!#REF!="H","Habilitado","No habilitado"))</f>
        <v>#REF!</v>
      </c>
      <c r="P8" s="424"/>
      <c r="Q8" s="545" t="e">
        <f>IF(Q7="","",IF('10. EVALUACIÓN'!#REF!="H","Habilitado","No habilitado"))</f>
        <v>#REF!</v>
      </c>
      <c r="R8" s="424"/>
      <c r="S8" s="545" t="e">
        <f>IF(S7="","",IF('10. EVALUACIÓN'!#REF!="H","Habilitado","No habilitado"))</f>
        <v>#REF!</v>
      </c>
      <c r="T8" s="424"/>
      <c r="U8" s="545" t="e">
        <f>IF(U7="","",IF('10. EVALUACIÓN'!#REF!="H","Habilitado","No habilitado"))</f>
        <v>#REF!</v>
      </c>
      <c r="V8" s="424"/>
      <c r="W8" s="545" t="e">
        <f>IF(W7="","",IF('10. EVALUACIÓN'!#REF!="H","Habilitado","No habilitado"))</f>
        <v>#REF!</v>
      </c>
      <c r="X8" s="424"/>
      <c r="Y8" s="545" t="e">
        <f>IF(Y7="","",IF('10. EVALUACIÓN'!#REF!="H","Habilitado","No habilitado"))</f>
        <v>#REF!</v>
      </c>
      <c r="Z8" s="424"/>
      <c r="AA8" s="545" t="e">
        <f>IF(AA7="","",IF('10. EVALUACIÓN'!#REF!="H","Habilitado","No habilitado"))</f>
        <v>#REF!</v>
      </c>
      <c r="AB8" s="424"/>
      <c r="AC8" s="545" t="e">
        <f>IF(AC7="","",IF('10. EVALUACIÓN'!#REF!="H","Habilitado","No habilitado"))</f>
        <v>#REF!</v>
      </c>
      <c r="AD8" s="424"/>
      <c r="AE8" s="545" t="e">
        <f>IF(AE7="","",IF('10. EVALUACIÓN'!#REF!="H","Habilitado","No habilitado"))</f>
        <v>#REF!</v>
      </c>
      <c r="AF8" s="424"/>
    </row>
    <row r="9" spans="1:32" ht="23.25" customHeight="1">
      <c r="A9" s="548" t="s">
        <v>126</v>
      </c>
      <c r="B9" s="424"/>
      <c r="C9" s="546" t="str">
        <f>IF(C14="","",SUM(D14:D71))</f>
        <v/>
      </c>
      <c r="D9" s="424"/>
      <c r="E9" s="546" t="e">
        <f>IF(E14="","",SUM(F14:F20))</f>
        <v>#REF!</v>
      </c>
      <c r="F9" s="547"/>
      <c r="G9" s="546" t="str">
        <f>IF(G14="","",SUM(H14:H71))</f>
        <v/>
      </c>
      <c r="H9" s="424"/>
      <c r="I9" s="546" t="str">
        <f>IF(I14="","",SUM(J14:J20))</f>
        <v/>
      </c>
      <c r="J9" s="547"/>
      <c r="K9" s="546" t="e">
        <f t="shared" ref="K9" si="0">IF(K14="","",SUM(L14:L71))</f>
        <v>#REF!</v>
      </c>
      <c r="L9" s="424"/>
      <c r="M9" s="546" t="e">
        <f>IF(M14="","",SUM(N14:N20))</f>
        <v>#REF!</v>
      </c>
      <c r="N9" s="547"/>
      <c r="O9" s="546" t="e">
        <f>IF(O14="","",SUM(P14:P20))</f>
        <v>#REF!</v>
      </c>
      <c r="P9" s="547"/>
      <c r="Q9" s="546" t="e">
        <f>IF(Q14="","",SUM(R14:R20))</f>
        <v>#REF!</v>
      </c>
      <c r="R9" s="547"/>
      <c r="S9" s="546" t="e">
        <f>IF(S14="","",SUM(T14:T20))</f>
        <v>#REF!</v>
      </c>
      <c r="T9" s="547"/>
      <c r="U9" s="546" t="e">
        <f>IF(U14="","",SUM(V14:V20))</f>
        <v>#REF!</v>
      </c>
      <c r="V9" s="547"/>
      <c r="W9" s="546" t="e">
        <f>IF(W14="","",SUM(X14:X20))</f>
        <v>#REF!</v>
      </c>
      <c r="X9" s="547"/>
      <c r="Y9" s="546" t="e">
        <f>IF(Y14="","",SUM(Z14:Z20))</f>
        <v>#REF!</v>
      </c>
      <c r="Z9" s="547"/>
      <c r="AA9" s="546" t="e">
        <f>IF(AA14="","",SUM(AB14:AB20))</f>
        <v>#REF!</v>
      </c>
      <c r="AB9" s="547"/>
      <c r="AC9" s="546" t="e">
        <f>IF(AC14="","",SUM(AD14:AD20))</f>
        <v>#REF!</v>
      </c>
      <c r="AD9" s="547"/>
      <c r="AE9" s="546" t="e">
        <f>IF(AE14="","",SUM(AF14:AF20))</f>
        <v>#REF!</v>
      </c>
      <c r="AF9" s="547"/>
    </row>
    <row r="10" spans="1:32" ht="23.25" customHeight="1">
      <c r="A10" s="548" t="s">
        <v>127</v>
      </c>
      <c r="B10" s="424"/>
      <c r="C10" s="546" t="str">
        <f>IF(C74="","",SUM(D74:D160))</f>
        <v/>
      </c>
      <c r="D10" s="424"/>
      <c r="E10" s="546" t="e">
        <f>IF(E74="","",SUM(F74:F80))</f>
        <v>#REF!</v>
      </c>
      <c r="F10" s="547"/>
      <c r="G10" s="546" t="str">
        <f>IF(G74="","",SUM(H74:H160))</f>
        <v/>
      </c>
      <c r="H10" s="424"/>
      <c r="I10" s="546" t="str">
        <f>IF(I74="","",SUM(J74:J80))</f>
        <v/>
      </c>
      <c r="J10" s="547"/>
      <c r="K10" s="546" t="e">
        <f>IF(K74="","",SUM(L74:L160))</f>
        <v>#REF!</v>
      </c>
      <c r="L10" s="424"/>
      <c r="M10" s="546" t="e">
        <f>IF(M74="","",SUM(N74:N80))</f>
        <v>#REF!</v>
      </c>
      <c r="N10" s="547"/>
      <c r="O10" s="546" t="e">
        <f>IF(O74="","",SUM(P74:P80))</f>
        <v>#REF!</v>
      </c>
      <c r="P10" s="547"/>
      <c r="Q10" s="546" t="e">
        <f>IF(Q74="","",SUM(R74:R80))</f>
        <v>#REF!</v>
      </c>
      <c r="R10" s="547"/>
      <c r="S10" s="546" t="e">
        <f>IF(S74="","",SUM(T74:T80))</f>
        <v>#REF!</v>
      </c>
      <c r="T10" s="547"/>
      <c r="U10" s="546" t="e">
        <f>IF(U74="","",SUM(V74:V80))</f>
        <v>#REF!</v>
      </c>
      <c r="V10" s="547"/>
      <c r="W10" s="546" t="e">
        <f>IF(W74="","",SUM(X74:X80))</f>
        <v>#REF!</v>
      </c>
      <c r="X10" s="547"/>
      <c r="Y10" s="546" t="e">
        <f>IF(Y74="","",SUM(Z74:Z80))</f>
        <v>#REF!</v>
      </c>
      <c r="Z10" s="547"/>
      <c r="AA10" s="546" t="e">
        <f>IF(AA74="","",SUM(AB74:AB80))</f>
        <v>#REF!</v>
      </c>
      <c r="AB10" s="547"/>
      <c r="AC10" s="546" t="e">
        <f>IF(AC74="","",SUM(AD74:AD80))</f>
        <v>#REF!</v>
      </c>
      <c r="AD10" s="547"/>
      <c r="AE10" s="546" t="e">
        <f>IF(AE74="","",SUM(AF74:AF80))</f>
        <v>#REF!</v>
      </c>
      <c r="AF10" s="547"/>
    </row>
    <row r="11" spans="1:32" ht="23.25" customHeight="1">
      <c r="A11" s="548" t="s">
        <v>128</v>
      </c>
      <c r="B11" s="424"/>
      <c r="C11" s="546" t="str">
        <f>IF(C7="","",IF(C8="No habilitado","",C9+C10))</f>
        <v/>
      </c>
      <c r="D11" s="424"/>
      <c r="E11" s="546" t="e">
        <f>IF(E7="","",IF(E8="No habilitado","",E9+E10))</f>
        <v>#REF!</v>
      </c>
      <c r="F11" s="547"/>
      <c r="G11" s="546" t="str">
        <f>IF(G7="","",IF(G8="No habilitado","",G9+G10))</f>
        <v/>
      </c>
      <c r="H11" s="424"/>
      <c r="I11" s="546" t="str">
        <f>IF(I7="","",IF(I8="No habilitado","",I9+I10))</f>
        <v/>
      </c>
      <c r="J11" s="547"/>
      <c r="K11" s="546" t="e">
        <f t="shared" ref="K11" si="1">IF(K7="","",IF(K8="No habilitado","",K9+K10))</f>
        <v>#REF!</v>
      </c>
      <c r="L11" s="424"/>
      <c r="M11" s="546" t="e">
        <f>IF(M7="","",IF(M8="No habilitado","",M9+M10))</f>
        <v>#REF!</v>
      </c>
      <c r="N11" s="547"/>
      <c r="O11" s="546" t="e">
        <f>IF(O7="","",IF(O8="No habilitado","",O9+O10))</f>
        <v>#REF!</v>
      </c>
      <c r="P11" s="547"/>
      <c r="Q11" s="546" t="e">
        <f>IF(Q7="","",IF(Q8="No habilitado","",Q9+Q10))</f>
        <v>#REF!</v>
      </c>
      <c r="R11" s="547"/>
      <c r="S11" s="546" t="e">
        <f>IF(S7="","",IF(S8="No habilitado","",S9+S10))</f>
        <v>#REF!</v>
      </c>
      <c r="T11" s="547"/>
      <c r="U11" s="546" t="e">
        <f>IF(U7="","",IF(U8="No habilitado","",U9+U10))</f>
        <v>#REF!</v>
      </c>
      <c r="V11" s="547"/>
      <c r="W11" s="546" t="e">
        <f>IF(W7="","",IF(W8="No habilitado","",W9+W10))</f>
        <v>#REF!</v>
      </c>
      <c r="X11" s="547"/>
      <c r="Y11" s="546" t="e">
        <f>IF(Y7="","",IF(Y8="No habilitado","",Y9+Y10))</f>
        <v>#REF!</v>
      </c>
      <c r="Z11" s="547"/>
      <c r="AA11" s="546" t="e">
        <f>IF(AA7="","",IF(AA8="No habilitado","",AA9+AA10))</f>
        <v>#REF!</v>
      </c>
      <c r="AB11" s="547"/>
      <c r="AC11" s="546" t="e">
        <f>IF(AC7="","",IF(AC8="No habilitado","",AC9+AC10))</f>
        <v>#REF!</v>
      </c>
      <c r="AD11" s="547"/>
      <c r="AE11" s="546" t="e">
        <f>IF(AE7="","",IF(AE8="No habilitado","",AE9+AE10))</f>
        <v>#REF!</v>
      </c>
      <c r="AF11" s="547"/>
    </row>
    <row r="12" spans="1:32" ht="21" customHeight="1">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row>
    <row r="13" spans="1:32" ht="21.75" customHeight="1">
      <c r="A13" s="557" t="s">
        <v>129</v>
      </c>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row>
    <row r="14" spans="1:32" ht="21" customHeight="1">
      <c r="A14" s="94" t="s">
        <v>221</v>
      </c>
      <c r="B14" s="95" t="e">
        <f t="shared" ref="B14:B71" si="2">IF(A14="","",IF($K$4="Media aritmética",ROUND(AVERAGE(C14,E14,G14,I14,K14,M14,O14,Q14,S14,U14,W14),2),ROUND(_xlfn.STDEV.P(C14,E14,G14,I14,K14,M14,O14,Q14,S14,U14,W14),2)))</f>
        <v>#REF!</v>
      </c>
      <c r="C14" s="96" t="str">
        <f t="shared" ref="C14:C46" si="3">IF($C$8="Habilitado",IF($A14="","",ROUND(VLOOKUP($A14,UNITARIO_1,5,FALSE),2)),"")</f>
        <v/>
      </c>
      <c r="D14" s="97" t="str">
        <f t="shared" ref="D14:F71" si="4">IF($A14="","",IF(C14="","",IF($K$4="Media aritmética",(C14&lt;=$B14)*($E$5/$B$4)+(C14&gt;$B14)*0,IF(AND(ROUND(AVERAGE($C14,$E14,$G14,$I14,$K14,$M14,$O14,$Q14,$S14,$U14,$W14),2)-$B14/2&lt;=C14,(ROUND(AVERAGE($C14,$E14,$G14,$I14,$K14,$M14,$O14,$Q14,$S14,$U14,$W14),2)+$B14/2&gt;C14)),($E$5/$B$4),0))))</f>
        <v/>
      </c>
      <c r="E14" s="98">
        <f t="shared" ref="E14:E46" si="5">IF($E$8="Habilitado",IF($A14="","",ROUND(VLOOKUP($A14,UNITARIO_2,5,FALSE),2)),"")</f>
        <v>31200000</v>
      </c>
      <c r="F14" s="97" t="e">
        <f t="shared" si="4"/>
        <v>#REF!</v>
      </c>
      <c r="G14" s="98" t="str">
        <f t="shared" ref="G14:G46" si="6">IF($G$8="Habilitado",IF($A14="","",ROUND(VLOOKUP($A14,UNITARIO_3,5,FALSE),2)),"")</f>
        <v/>
      </c>
      <c r="H14" s="97" t="str">
        <f t="shared" ref="H14:J71" si="7">IF($A14="","",IF(G14="","",IF($K$4="Media aritmética",(G14&lt;=$B14)*($E$5/$B$4)+(G14&gt;$B14)*0,IF(AND(ROUND(AVERAGE($C14,$E14,$G14,$I14,$K14,$M14,$O14,$Q14,$S14,$U14,$W14),2)-$B14/2&lt;=G14,(ROUND(AVERAGE($C14,$E14,$G14,$I14,$K14,$M14,$O14,$Q14,$S14,$U14,$W14),2)+$B14/2&gt;G14)),($E$5/$B$4),0))))</f>
        <v/>
      </c>
      <c r="I14" s="98" t="str">
        <f t="shared" ref="I14:I46" si="8">IF($I$8="Habilitado",IF($A14="","",ROUND(VLOOKUP($A14,UNITARIO_4,5,FALSE),2)),"")</f>
        <v/>
      </c>
      <c r="J14" s="97" t="str">
        <f t="shared" si="7"/>
        <v/>
      </c>
      <c r="K14" s="98" t="e">
        <f t="shared" ref="K14:K46" si="9">IF($K$8="Habilitado",IF($A14="","",ROUND(VLOOKUP($A14,UNITARIO_5,5,FALSE),2)),"")</f>
        <v>#REF!</v>
      </c>
      <c r="L14" s="97" t="e">
        <f t="shared" ref="L14:L25" si="10">IF($A14="","",IF(K14="","",IF($K$4="Media aritmética",(K14&lt;=$B14)*($E$5/$B$4)+(K14&gt;$B14)*0,IF(AND(ROUND(AVERAGE($C14,$E14,$G14,$I14,$K14,$M14,$O14,$Q14,$S14,$U14,$W14),2)-$B14/2&lt;=K14,(ROUND(AVERAGE($C14,$E14,$G14,$I14,$K14,$M14,$O14,$Q14,$S14,$U14,$W14),2)+$B14/2&gt;K14)),($E$5/$B$4),0))))</f>
        <v>#REF!</v>
      </c>
      <c r="M14" s="98" t="e">
        <f t="shared" ref="M14:M46" si="11">IF($M$8="Habilitado",IF($A14="","",ROUND(VLOOKUP($A14,UNITARIO_6,5,FALSE),2)),"")</f>
        <v>#REF!</v>
      </c>
      <c r="N14" s="97" t="e">
        <f t="shared" ref="N14:N25" si="12">IF($A14="","",IF(M14="","",IF($K$4="Media aritmética",(M14&lt;=$B14)*($E$5/$B$4)+(M14&gt;$B14)*0,IF(AND(ROUND(AVERAGE($C14,$E14,$G14,$I14,$K14,$M14,$O14,$Q14,$S14,$U14,$W14),2)-$B14/2&lt;=M14,(ROUND(AVERAGE($C14,$E14,$G14,$I14,$K14,$M14,$O14,$Q14,$S14,$U14,$W14),2)+$B14/2&gt;M14)),($E$5/$B$4),0))))</f>
        <v>#REF!</v>
      </c>
      <c r="O14" s="98" t="e">
        <f t="shared" ref="O14:O46" si="13">IF($O$8="Habilitado",IF($A14="","",ROUND(VLOOKUP($A14,UNITARIO_7,5,FALSE),2)),"")</f>
        <v>#REF!</v>
      </c>
      <c r="P14" s="97" t="e">
        <f t="shared" ref="P14:P25" si="14">IF($A14="","",IF(O14="","",IF($K$4="Media aritmética",(O14&lt;=$B14)*($E$5/$B$4)+(O14&gt;$B14)*0,IF(AND(ROUND(AVERAGE($C14,$E14,$G14,$I14,$K14,$M14,$O14,$Q14,$S14,$U14,$W14),2)-$B14/2&lt;=O14,(ROUND(AVERAGE($C14,$E14,$G14,$I14,$K14,$M14,$O14,$Q14,$S14,$U14,$W14),2)+$B14/2&gt;O14)),($E$5/$B$4),0))))</f>
        <v>#REF!</v>
      </c>
      <c r="Q14" s="98" t="e">
        <f t="shared" ref="Q14:Q46" si="15">IF($Q$8="Habilitado",IF($A14="","",ROUND(VLOOKUP($A14,UNITARIO_8,5,FALSE),2)),"")</f>
        <v>#REF!</v>
      </c>
      <c r="R14" s="97" t="e">
        <f t="shared" ref="R14:R25" si="16">IF($A14="","",IF(Q14="","",IF($K$4="Media aritmética",(Q14&lt;=$B14)*($E$5/$B$4)+(Q14&gt;$B14)*0,IF(AND(ROUND(AVERAGE($C14,$E14,$G14,$I14,$K14,$M14,$O14,$Q14,$S14,$U14,$W14),2)-$B14/2&lt;=Q14,(ROUND(AVERAGE($C14,$E14,$G14,$I14,$K14,$M14,$O14,$Q14,$S14,$U14,$W14),2)+$B14/2&gt;Q14)),($E$5/$B$4),0))))</f>
        <v>#REF!</v>
      </c>
      <c r="S14" s="98" t="e">
        <f t="shared" ref="S14:S46" si="17">IF($S$8="Habilitado",IF($A14="","",ROUND(VLOOKUP($A14,UNITARIO_9,5,FALSE),2)),"")</f>
        <v>#REF!</v>
      </c>
      <c r="T14" s="97" t="e">
        <f t="shared" ref="T14:T25" si="18">IF($A14="","",IF(S14="","",IF($K$4="Media aritmética",(S14&lt;=$B14)*($E$5/$B$4)+(S14&gt;$B14)*0,IF(AND(ROUND(AVERAGE($C14,$E14,$G14,$I14,$K14,$M14,$O14,$Q14,$S14,$U14,$W14),2)-$B14/2&lt;=S14,(ROUND(AVERAGE($C14,$E14,$G14,$I14,$K14,$M14,$O14,$Q14,$S14,$U14,$W14),2)+$B14/2&gt;S14)),($E$5/$B$4),0))))</f>
        <v>#REF!</v>
      </c>
      <c r="U14" s="98" t="e">
        <f t="shared" ref="U14:U46" si="19">IF($U$8="Habilitado",IF($A14="","",ROUND(VLOOKUP($A14,UNITARIO_10,5,FALSE),2)),"")</f>
        <v>#REF!</v>
      </c>
      <c r="V14" s="97" t="e">
        <f t="shared" ref="V14:V25" si="20">IF($A14="","",IF(U14="","",IF($K$4="Media aritmética",(U14&lt;=$B14)*($E$5/$B$4)+(U14&gt;$B14)*0,IF(AND(ROUND(AVERAGE($C14,$E14,$G14,$I14,$K14,$M14,$O14,$Q14,$S14,$U14,$W14),2)-$B14/2&lt;=U14,(ROUND(AVERAGE($C14,$E14,$G14,$I14,$K14,$M14,$O14,$Q14,$S14,$U14,$W14),2)+$B14/2&gt;U14)),($E$5/$B$4),0))))</f>
        <v>#REF!</v>
      </c>
      <c r="W14" s="98" t="e">
        <f t="shared" ref="W14:AE46" si="21">IF($W$8="Habilitado",IF($A14="","",ROUND(VLOOKUP($A14,UNITARIO_11,5,FALSE),2)),"")</f>
        <v>#REF!</v>
      </c>
      <c r="X14" s="97" t="e">
        <f t="shared" ref="X14:X25" si="22">IF($A14="","",IF(W14="","",IF($K$4="Media aritmética",(W14&lt;=$B14)*($E$5/$B$4)+(W14&gt;$B14)*0,IF(AND(ROUND(AVERAGE($C14,$E14,$G14,$I14,$K14,$M14,$O14,$Q14,$S14,$U14,$W14),2)-$B14/2&lt;=W14,(ROUND(AVERAGE($C14,$E14,$G14,$I14,$K14,$M14,$O14,$Q14,$S14,$U14,$W14),2)+$B14/2&gt;W14)),($E$5/$B$4),0))))</f>
        <v>#REF!</v>
      </c>
      <c r="Y14" s="98" t="e">
        <f t="shared" si="21"/>
        <v>#REF!</v>
      </c>
      <c r="Z14" s="97" t="e">
        <f t="shared" ref="Z14:Z25" si="23">IF($A14="","",IF(Y14="","",IF($K$4="Media aritmética",(Y14&lt;=$B14)*($E$5/$B$4)+(Y14&gt;$B14)*0,IF(AND(ROUND(AVERAGE($C14,$E14,$G14,$I14,$K14,$M14,$O14,$Q14,$S14,$U14,$W14),2)-$B14/2&lt;=Y14,(ROUND(AVERAGE($C14,$E14,$G14,$I14,$K14,$M14,$O14,$Q14,$S14,$U14,$W14),2)+$B14/2&gt;Y14)),($E$5/$B$4),0))))</f>
        <v>#REF!</v>
      </c>
      <c r="AA14" s="98" t="e">
        <f t="shared" si="21"/>
        <v>#REF!</v>
      </c>
      <c r="AB14" s="97" t="e">
        <f t="shared" ref="AB14:AB25" si="24">IF($A14="","",IF(AA14="","",IF($K$4="Media aritmética",(AA14&lt;=$B14)*($E$5/$B$4)+(AA14&gt;$B14)*0,IF(AND(ROUND(AVERAGE($C14,$E14,$G14,$I14,$K14,$M14,$O14,$Q14,$S14,$U14,$W14),2)-$B14/2&lt;=AA14,(ROUND(AVERAGE($C14,$E14,$G14,$I14,$K14,$M14,$O14,$Q14,$S14,$U14,$W14),2)+$B14/2&gt;AA14)),($E$5/$B$4),0))))</f>
        <v>#REF!</v>
      </c>
      <c r="AC14" s="98" t="e">
        <f t="shared" si="21"/>
        <v>#REF!</v>
      </c>
      <c r="AD14" s="97" t="e">
        <f t="shared" ref="AD14:AD25" si="25">IF($A14="","",IF(AC14="","",IF($K$4="Media aritmética",(AC14&lt;=$B14)*($E$5/$B$4)+(AC14&gt;$B14)*0,IF(AND(ROUND(AVERAGE($C14,$E14,$G14,$I14,$K14,$M14,$O14,$Q14,$S14,$U14,$W14),2)-$B14/2&lt;=AC14,(ROUND(AVERAGE($C14,$E14,$G14,$I14,$K14,$M14,$O14,$Q14,$S14,$U14,$W14),2)+$B14/2&gt;AC14)),($E$5/$B$4),0))))</f>
        <v>#REF!</v>
      </c>
      <c r="AE14" s="98" t="e">
        <f t="shared" si="21"/>
        <v>#REF!</v>
      </c>
      <c r="AF14" s="97" t="e">
        <f t="shared" ref="AF14:AF25" si="26">IF($A14="","",IF(AE14="","",IF($K$4="Media aritmética",(AE14&lt;=$B14)*($E$5/$B$4)+(AE14&gt;$B14)*0,IF(AND(ROUND(AVERAGE($C14,$E14,$G14,$I14,$K14,$M14,$O14,$Q14,$S14,$U14,$W14),2)-$B14/2&lt;=AE14,(ROUND(AVERAGE($C14,$E14,$G14,$I14,$K14,$M14,$O14,$Q14,$S14,$U14,$W14),2)+$B14/2&gt;AE14)),($E$5/$B$4),0))))</f>
        <v>#REF!</v>
      </c>
    </row>
    <row r="15" spans="1:32" ht="21" customHeight="1">
      <c r="A15" s="94" t="s">
        <v>223</v>
      </c>
      <c r="B15" s="95" t="e">
        <f t="shared" si="2"/>
        <v>#REF!</v>
      </c>
      <c r="C15" s="96" t="str">
        <f t="shared" si="3"/>
        <v/>
      </c>
      <c r="D15" s="97" t="str">
        <f t="shared" si="4"/>
        <v/>
      </c>
      <c r="E15" s="98">
        <f t="shared" si="5"/>
        <v>16500000</v>
      </c>
      <c r="F15" s="97" t="e">
        <f t="shared" si="4"/>
        <v>#REF!</v>
      </c>
      <c r="G15" s="98" t="str">
        <f t="shared" si="6"/>
        <v/>
      </c>
      <c r="H15" s="97" t="str">
        <f t="shared" si="7"/>
        <v/>
      </c>
      <c r="I15" s="98" t="str">
        <f t="shared" si="8"/>
        <v/>
      </c>
      <c r="J15" s="97" t="str">
        <f t="shared" si="7"/>
        <v/>
      </c>
      <c r="K15" s="98" t="e">
        <f t="shared" si="9"/>
        <v>#REF!</v>
      </c>
      <c r="L15" s="97" t="e">
        <f t="shared" si="10"/>
        <v>#REF!</v>
      </c>
      <c r="M15" s="98" t="e">
        <f t="shared" si="11"/>
        <v>#REF!</v>
      </c>
      <c r="N15" s="97" t="e">
        <f t="shared" si="12"/>
        <v>#REF!</v>
      </c>
      <c r="O15" s="98" t="e">
        <f t="shared" si="13"/>
        <v>#REF!</v>
      </c>
      <c r="P15" s="97" t="e">
        <f t="shared" si="14"/>
        <v>#REF!</v>
      </c>
      <c r="Q15" s="98" t="e">
        <f t="shared" si="15"/>
        <v>#REF!</v>
      </c>
      <c r="R15" s="97" t="e">
        <f t="shared" si="16"/>
        <v>#REF!</v>
      </c>
      <c r="S15" s="98" t="e">
        <f t="shared" si="17"/>
        <v>#REF!</v>
      </c>
      <c r="T15" s="97" t="e">
        <f t="shared" si="18"/>
        <v>#REF!</v>
      </c>
      <c r="U15" s="98" t="e">
        <f t="shared" si="19"/>
        <v>#REF!</v>
      </c>
      <c r="V15" s="97" t="e">
        <f t="shared" si="20"/>
        <v>#REF!</v>
      </c>
      <c r="W15" s="98" t="e">
        <f t="shared" si="21"/>
        <v>#REF!</v>
      </c>
      <c r="X15" s="97" t="e">
        <f t="shared" si="22"/>
        <v>#REF!</v>
      </c>
      <c r="Y15" s="98" t="e">
        <f t="shared" si="21"/>
        <v>#REF!</v>
      </c>
      <c r="Z15" s="97" t="e">
        <f t="shared" si="23"/>
        <v>#REF!</v>
      </c>
      <c r="AA15" s="98" t="e">
        <f t="shared" si="21"/>
        <v>#REF!</v>
      </c>
      <c r="AB15" s="97" t="e">
        <f t="shared" si="24"/>
        <v>#REF!</v>
      </c>
      <c r="AC15" s="98" t="e">
        <f t="shared" si="21"/>
        <v>#REF!</v>
      </c>
      <c r="AD15" s="97" t="e">
        <f t="shared" si="25"/>
        <v>#REF!</v>
      </c>
      <c r="AE15" s="98" t="e">
        <f t="shared" si="21"/>
        <v>#REF!</v>
      </c>
      <c r="AF15" s="97" t="e">
        <f t="shared" si="26"/>
        <v>#REF!</v>
      </c>
    </row>
    <row r="16" spans="1:32" ht="21" customHeight="1">
      <c r="A16" s="94" t="s">
        <v>225</v>
      </c>
      <c r="B16" s="95" t="e">
        <f t="shared" si="2"/>
        <v>#REF!</v>
      </c>
      <c r="C16" s="96" t="str">
        <f t="shared" si="3"/>
        <v/>
      </c>
      <c r="D16" s="97" t="str">
        <f t="shared" si="4"/>
        <v/>
      </c>
      <c r="E16" s="98">
        <f t="shared" si="5"/>
        <v>16000000</v>
      </c>
      <c r="F16" s="97" t="e">
        <f t="shared" si="4"/>
        <v>#REF!</v>
      </c>
      <c r="G16" s="98" t="str">
        <f t="shared" si="6"/>
        <v/>
      </c>
      <c r="H16" s="97" t="str">
        <f t="shared" si="7"/>
        <v/>
      </c>
      <c r="I16" s="98" t="str">
        <f t="shared" si="8"/>
        <v/>
      </c>
      <c r="J16" s="97" t="str">
        <f t="shared" si="7"/>
        <v/>
      </c>
      <c r="K16" s="98" t="e">
        <f t="shared" si="9"/>
        <v>#REF!</v>
      </c>
      <c r="L16" s="97" t="e">
        <f t="shared" si="10"/>
        <v>#REF!</v>
      </c>
      <c r="M16" s="98" t="e">
        <f t="shared" si="11"/>
        <v>#REF!</v>
      </c>
      <c r="N16" s="97" t="e">
        <f t="shared" si="12"/>
        <v>#REF!</v>
      </c>
      <c r="O16" s="98" t="e">
        <f t="shared" si="13"/>
        <v>#REF!</v>
      </c>
      <c r="P16" s="97" t="e">
        <f t="shared" si="14"/>
        <v>#REF!</v>
      </c>
      <c r="Q16" s="98" t="e">
        <f t="shared" si="15"/>
        <v>#REF!</v>
      </c>
      <c r="R16" s="97" t="e">
        <f t="shared" si="16"/>
        <v>#REF!</v>
      </c>
      <c r="S16" s="98" t="e">
        <f t="shared" si="17"/>
        <v>#REF!</v>
      </c>
      <c r="T16" s="97" t="e">
        <f t="shared" si="18"/>
        <v>#REF!</v>
      </c>
      <c r="U16" s="98" t="e">
        <f t="shared" si="19"/>
        <v>#REF!</v>
      </c>
      <c r="V16" s="97" t="e">
        <f t="shared" si="20"/>
        <v>#REF!</v>
      </c>
      <c r="W16" s="98" t="e">
        <f t="shared" si="21"/>
        <v>#REF!</v>
      </c>
      <c r="X16" s="97" t="e">
        <f t="shared" si="22"/>
        <v>#REF!</v>
      </c>
      <c r="Y16" s="98" t="e">
        <f t="shared" si="21"/>
        <v>#REF!</v>
      </c>
      <c r="Z16" s="97" t="e">
        <f t="shared" si="23"/>
        <v>#REF!</v>
      </c>
      <c r="AA16" s="98" t="e">
        <f t="shared" si="21"/>
        <v>#REF!</v>
      </c>
      <c r="AB16" s="97" t="e">
        <f t="shared" si="24"/>
        <v>#REF!</v>
      </c>
      <c r="AC16" s="98" t="e">
        <f t="shared" si="21"/>
        <v>#REF!</v>
      </c>
      <c r="AD16" s="97" t="e">
        <f t="shared" si="25"/>
        <v>#REF!</v>
      </c>
      <c r="AE16" s="98" t="e">
        <f t="shared" si="21"/>
        <v>#REF!</v>
      </c>
      <c r="AF16" s="97" t="e">
        <f t="shared" si="26"/>
        <v>#REF!</v>
      </c>
    </row>
    <row r="17" spans="1:32" s="187" customFormat="1" ht="21" customHeight="1">
      <c r="A17" s="94" t="s">
        <v>231</v>
      </c>
      <c r="B17" s="95" t="e">
        <f t="shared" si="2"/>
        <v>#DIV/0!</v>
      </c>
      <c r="C17" s="96"/>
      <c r="D17" s="97" t="str">
        <f t="shared" si="4"/>
        <v/>
      </c>
      <c r="E17" s="98"/>
      <c r="F17" s="97" t="str">
        <f t="shared" si="4"/>
        <v/>
      </c>
      <c r="G17" s="98"/>
      <c r="H17" s="97"/>
      <c r="I17" s="98"/>
      <c r="J17" s="97"/>
      <c r="K17" s="98"/>
      <c r="L17" s="97"/>
      <c r="M17" s="98"/>
      <c r="N17" s="97"/>
      <c r="O17" s="98"/>
      <c r="P17" s="97"/>
      <c r="Q17" s="98"/>
      <c r="R17" s="97"/>
      <c r="S17" s="98"/>
      <c r="T17" s="97"/>
      <c r="U17" s="98"/>
      <c r="V17" s="97"/>
      <c r="W17" s="98"/>
      <c r="X17" s="97"/>
      <c r="Y17" s="98"/>
      <c r="Z17" s="97"/>
      <c r="AA17" s="98"/>
      <c r="AB17" s="97"/>
      <c r="AC17" s="98"/>
      <c r="AD17" s="97"/>
      <c r="AE17" s="98"/>
      <c r="AF17" s="97"/>
    </row>
    <row r="18" spans="1:32" ht="21" customHeight="1">
      <c r="A18" s="94" t="s">
        <v>235</v>
      </c>
      <c r="B18" s="95" t="e">
        <f t="shared" si="2"/>
        <v>#REF!</v>
      </c>
      <c r="C18" s="96" t="str">
        <f t="shared" si="3"/>
        <v/>
      </c>
      <c r="D18" s="97" t="str">
        <f t="shared" si="4"/>
        <v/>
      </c>
      <c r="E18" s="98">
        <f t="shared" si="5"/>
        <v>141500000</v>
      </c>
      <c r="F18" s="97" t="e">
        <f t="shared" si="4"/>
        <v>#REF!</v>
      </c>
      <c r="G18" s="98" t="str">
        <f t="shared" si="6"/>
        <v/>
      </c>
      <c r="H18" s="97" t="str">
        <f t="shared" si="7"/>
        <v/>
      </c>
      <c r="I18" s="98" t="str">
        <f t="shared" si="8"/>
        <v/>
      </c>
      <c r="J18" s="97" t="str">
        <f t="shared" si="7"/>
        <v/>
      </c>
      <c r="K18" s="98" t="e">
        <f t="shared" si="9"/>
        <v>#REF!</v>
      </c>
      <c r="L18" s="97" t="e">
        <f t="shared" si="10"/>
        <v>#REF!</v>
      </c>
      <c r="M18" s="98" t="e">
        <f t="shared" si="11"/>
        <v>#REF!</v>
      </c>
      <c r="N18" s="97" t="e">
        <f t="shared" si="12"/>
        <v>#REF!</v>
      </c>
      <c r="O18" s="98" t="e">
        <f t="shared" si="13"/>
        <v>#REF!</v>
      </c>
      <c r="P18" s="97" t="e">
        <f t="shared" si="14"/>
        <v>#REF!</v>
      </c>
      <c r="Q18" s="98" t="e">
        <f t="shared" si="15"/>
        <v>#REF!</v>
      </c>
      <c r="R18" s="97" t="e">
        <f t="shared" si="16"/>
        <v>#REF!</v>
      </c>
      <c r="S18" s="98" t="e">
        <f t="shared" si="17"/>
        <v>#REF!</v>
      </c>
      <c r="T18" s="97" t="e">
        <f t="shared" si="18"/>
        <v>#REF!</v>
      </c>
      <c r="U18" s="98" t="e">
        <f t="shared" si="19"/>
        <v>#REF!</v>
      </c>
      <c r="V18" s="97" t="e">
        <f t="shared" si="20"/>
        <v>#REF!</v>
      </c>
      <c r="W18" s="98" t="e">
        <f t="shared" si="21"/>
        <v>#REF!</v>
      </c>
      <c r="X18" s="97" t="e">
        <f t="shared" si="22"/>
        <v>#REF!</v>
      </c>
      <c r="Y18" s="98" t="e">
        <f t="shared" si="21"/>
        <v>#REF!</v>
      </c>
      <c r="Z18" s="97" t="e">
        <f t="shared" si="23"/>
        <v>#REF!</v>
      </c>
      <c r="AA18" s="98" t="e">
        <f t="shared" si="21"/>
        <v>#REF!</v>
      </c>
      <c r="AB18" s="97" t="e">
        <f t="shared" si="24"/>
        <v>#REF!</v>
      </c>
      <c r="AC18" s="98" t="e">
        <f t="shared" si="21"/>
        <v>#REF!</v>
      </c>
      <c r="AD18" s="97" t="e">
        <f t="shared" si="25"/>
        <v>#REF!</v>
      </c>
      <c r="AE18" s="98" t="e">
        <f t="shared" si="21"/>
        <v>#REF!</v>
      </c>
      <c r="AF18" s="97" t="e">
        <f t="shared" si="26"/>
        <v>#REF!</v>
      </c>
    </row>
    <row r="19" spans="1:32" ht="21" customHeight="1">
      <c r="A19" s="94" t="s">
        <v>237</v>
      </c>
      <c r="B19" s="95" t="e">
        <f t="shared" si="2"/>
        <v>#REF!</v>
      </c>
      <c r="C19" s="96" t="str">
        <f t="shared" si="3"/>
        <v/>
      </c>
      <c r="D19" s="97" t="str">
        <f t="shared" si="4"/>
        <v/>
      </c>
      <c r="E19" s="98">
        <f t="shared" si="5"/>
        <v>30500000</v>
      </c>
      <c r="F19" s="97" t="e">
        <f t="shared" si="4"/>
        <v>#REF!</v>
      </c>
      <c r="G19" s="98" t="str">
        <f t="shared" si="6"/>
        <v/>
      </c>
      <c r="H19" s="97" t="str">
        <f t="shared" si="7"/>
        <v/>
      </c>
      <c r="I19" s="98" t="str">
        <f t="shared" si="8"/>
        <v/>
      </c>
      <c r="J19" s="97" t="str">
        <f t="shared" si="7"/>
        <v/>
      </c>
      <c r="K19" s="98" t="e">
        <f t="shared" si="9"/>
        <v>#REF!</v>
      </c>
      <c r="L19" s="97" t="e">
        <f t="shared" si="10"/>
        <v>#REF!</v>
      </c>
      <c r="M19" s="98" t="e">
        <f t="shared" si="11"/>
        <v>#REF!</v>
      </c>
      <c r="N19" s="97" t="e">
        <f t="shared" si="12"/>
        <v>#REF!</v>
      </c>
      <c r="O19" s="98" t="e">
        <f t="shared" si="13"/>
        <v>#REF!</v>
      </c>
      <c r="P19" s="97" t="e">
        <f t="shared" si="14"/>
        <v>#REF!</v>
      </c>
      <c r="Q19" s="98" t="e">
        <f t="shared" si="15"/>
        <v>#REF!</v>
      </c>
      <c r="R19" s="97" t="e">
        <f t="shared" si="16"/>
        <v>#REF!</v>
      </c>
      <c r="S19" s="98" t="e">
        <f t="shared" si="17"/>
        <v>#REF!</v>
      </c>
      <c r="T19" s="97" t="e">
        <f t="shared" si="18"/>
        <v>#REF!</v>
      </c>
      <c r="U19" s="98" t="e">
        <f t="shared" si="19"/>
        <v>#REF!</v>
      </c>
      <c r="V19" s="97" t="e">
        <f t="shared" si="20"/>
        <v>#REF!</v>
      </c>
      <c r="W19" s="98" t="e">
        <f t="shared" si="21"/>
        <v>#REF!</v>
      </c>
      <c r="X19" s="97" t="e">
        <f t="shared" si="22"/>
        <v>#REF!</v>
      </c>
      <c r="Y19" s="98" t="e">
        <f t="shared" si="21"/>
        <v>#REF!</v>
      </c>
      <c r="Z19" s="97" t="e">
        <f t="shared" si="23"/>
        <v>#REF!</v>
      </c>
      <c r="AA19" s="98" t="e">
        <f t="shared" si="21"/>
        <v>#REF!</v>
      </c>
      <c r="AB19" s="97" t="e">
        <f t="shared" si="24"/>
        <v>#REF!</v>
      </c>
      <c r="AC19" s="98" t="e">
        <f t="shared" si="21"/>
        <v>#REF!</v>
      </c>
      <c r="AD19" s="97" t="e">
        <f t="shared" si="25"/>
        <v>#REF!</v>
      </c>
      <c r="AE19" s="98" t="e">
        <f t="shared" si="21"/>
        <v>#REF!</v>
      </c>
      <c r="AF19" s="97" t="e">
        <f t="shared" si="26"/>
        <v>#REF!</v>
      </c>
    </row>
    <row r="20" spans="1:32" ht="21" customHeight="1">
      <c r="A20" s="94" t="s">
        <v>240</v>
      </c>
      <c r="B20" s="95" t="e">
        <f t="shared" si="2"/>
        <v>#REF!</v>
      </c>
      <c r="C20" s="96" t="str">
        <f t="shared" si="3"/>
        <v/>
      </c>
      <c r="D20" s="97" t="str">
        <f t="shared" si="4"/>
        <v/>
      </c>
      <c r="E20" s="98">
        <f t="shared" si="5"/>
        <v>62000000</v>
      </c>
      <c r="F20" s="97" t="e">
        <f t="shared" si="4"/>
        <v>#REF!</v>
      </c>
      <c r="G20" s="98" t="str">
        <f t="shared" si="6"/>
        <v/>
      </c>
      <c r="H20" s="97" t="str">
        <f t="shared" si="7"/>
        <v/>
      </c>
      <c r="I20" s="98" t="str">
        <f t="shared" si="8"/>
        <v/>
      </c>
      <c r="J20" s="97" t="str">
        <f t="shared" si="7"/>
        <v/>
      </c>
      <c r="K20" s="98" t="e">
        <f t="shared" si="9"/>
        <v>#REF!</v>
      </c>
      <c r="L20" s="97" t="e">
        <f t="shared" si="10"/>
        <v>#REF!</v>
      </c>
      <c r="M20" s="98" t="e">
        <f t="shared" si="11"/>
        <v>#REF!</v>
      </c>
      <c r="N20" s="97" t="e">
        <f t="shared" si="12"/>
        <v>#REF!</v>
      </c>
      <c r="O20" s="98" t="e">
        <f t="shared" si="13"/>
        <v>#REF!</v>
      </c>
      <c r="P20" s="97" t="e">
        <f t="shared" si="14"/>
        <v>#REF!</v>
      </c>
      <c r="Q20" s="98" t="e">
        <f t="shared" si="15"/>
        <v>#REF!</v>
      </c>
      <c r="R20" s="97" t="e">
        <f t="shared" si="16"/>
        <v>#REF!</v>
      </c>
      <c r="S20" s="98" t="e">
        <f t="shared" si="17"/>
        <v>#REF!</v>
      </c>
      <c r="T20" s="97" t="e">
        <f t="shared" si="18"/>
        <v>#REF!</v>
      </c>
      <c r="U20" s="98" t="e">
        <f t="shared" si="19"/>
        <v>#REF!</v>
      </c>
      <c r="V20" s="97" t="e">
        <f t="shared" si="20"/>
        <v>#REF!</v>
      </c>
      <c r="W20" s="98" t="e">
        <f t="shared" si="21"/>
        <v>#REF!</v>
      </c>
      <c r="X20" s="97" t="e">
        <f t="shared" si="22"/>
        <v>#REF!</v>
      </c>
      <c r="Y20" s="98" t="e">
        <f t="shared" si="21"/>
        <v>#REF!</v>
      </c>
      <c r="Z20" s="97" t="e">
        <f t="shared" si="23"/>
        <v>#REF!</v>
      </c>
      <c r="AA20" s="98" t="e">
        <f t="shared" si="21"/>
        <v>#REF!</v>
      </c>
      <c r="AB20" s="97" t="e">
        <f t="shared" si="24"/>
        <v>#REF!</v>
      </c>
      <c r="AC20" s="98" t="e">
        <f t="shared" si="21"/>
        <v>#REF!</v>
      </c>
      <c r="AD20" s="97" t="e">
        <f t="shared" si="25"/>
        <v>#REF!</v>
      </c>
      <c r="AE20" s="98" t="e">
        <f t="shared" si="21"/>
        <v>#REF!</v>
      </c>
      <c r="AF20" s="97" t="e">
        <f t="shared" si="26"/>
        <v>#REF!</v>
      </c>
    </row>
    <row r="21" spans="1:32" ht="21" hidden="1" customHeight="1">
      <c r="A21" s="94"/>
      <c r="B21" s="95" t="str">
        <f t="shared" si="2"/>
        <v/>
      </c>
      <c r="C21" s="96" t="str">
        <f t="shared" si="3"/>
        <v/>
      </c>
      <c r="D21" s="97" t="str">
        <f t="shared" si="4"/>
        <v/>
      </c>
      <c r="E21" s="98" t="str">
        <f t="shared" si="5"/>
        <v/>
      </c>
      <c r="F21" s="97" t="str">
        <f t="shared" si="4"/>
        <v/>
      </c>
      <c r="G21" s="98" t="str">
        <f t="shared" si="6"/>
        <v/>
      </c>
      <c r="H21" s="97" t="str">
        <f t="shared" si="7"/>
        <v/>
      </c>
      <c r="I21" s="98" t="str">
        <f t="shared" si="8"/>
        <v/>
      </c>
      <c r="J21" s="97" t="str">
        <f t="shared" ref="J21:J71" si="27">IF($A21="","",IF(I21="","",IF($K$4="Media aritmética",(I21&lt;=$B21)*($E$5/$B$4)+(I21&gt;$B21)*0,IF(AND(ROUND(AVERAGE($C21,$E21,$G21,$I21,$K21,$M21,$O21,$Q21,$S21,$U21,$W21),2)-$B21/2&lt;=I21,(ROUND(AVERAGE($C21,$E21,$G21,$I21,$K21,$M21,$O21,$Q21,$S21,$U21,$W21),2)+$B21/2&gt;I21)),($E$5/$B$4),0))))</f>
        <v/>
      </c>
      <c r="K21" s="98" t="e">
        <f t="shared" si="9"/>
        <v>#REF!</v>
      </c>
      <c r="L21" s="97" t="str">
        <f t="shared" si="10"/>
        <v/>
      </c>
      <c r="M21" s="98" t="e">
        <f t="shared" si="11"/>
        <v>#REF!</v>
      </c>
      <c r="N21" s="97" t="str">
        <f t="shared" si="12"/>
        <v/>
      </c>
      <c r="O21" s="98" t="e">
        <f t="shared" si="13"/>
        <v>#REF!</v>
      </c>
      <c r="P21" s="97" t="str">
        <f t="shared" si="14"/>
        <v/>
      </c>
      <c r="Q21" s="98" t="e">
        <f t="shared" si="15"/>
        <v>#REF!</v>
      </c>
      <c r="R21" s="97" t="str">
        <f t="shared" si="16"/>
        <v/>
      </c>
      <c r="S21" s="98" t="e">
        <f t="shared" si="17"/>
        <v>#REF!</v>
      </c>
      <c r="T21" s="97" t="str">
        <f t="shared" si="18"/>
        <v/>
      </c>
      <c r="U21" s="98" t="e">
        <f t="shared" si="19"/>
        <v>#REF!</v>
      </c>
      <c r="V21" s="97" t="str">
        <f t="shared" si="20"/>
        <v/>
      </c>
      <c r="W21" s="98" t="e">
        <f t="shared" si="21"/>
        <v>#REF!</v>
      </c>
      <c r="X21" s="97" t="str">
        <f t="shared" si="22"/>
        <v/>
      </c>
      <c r="Y21" s="98" t="e">
        <f t="shared" si="21"/>
        <v>#REF!</v>
      </c>
      <c r="Z21" s="97" t="str">
        <f t="shared" si="23"/>
        <v/>
      </c>
      <c r="AA21" s="98" t="e">
        <f t="shared" si="21"/>
        <v>#REF!</v>
      </c>
      <c r="AB21" s="97" t="str">
        <f t="shared" si="24"/>
        <v/>
      </c>
      <c r="AC21" s="98" t="e">
        <f t="shared" si="21"/>
        <v>#REF!</v>
      </c>
      <c r="AD21" s="97" t="str">
        <f t="shared" si="25"/>
        <v/>
      </c>
      <c r="AE21" s="98" t="e">
        <f t="shared" si="21"/>
        <v>#REF!</v>
      </c>
      <c r="AF21" s="97" t="str">
        <f t="shared" si="26"/>
        <v/>
      </c>
    </row>
    <row r="22" spans="1:32" ht="21" hidden="1" customHeight="1">
      <c r="A22" s="94"/>
      <c r="B22" s="95" t="str">
        <f t="shared" si="2"/>
        <v/>
      </c>
      <c r="C22" s="96" t="str">
        <f t="shared" si="3"/>
        <v/>
      </c>
      <c r="D22" s="97" t="str">
        <f t="shared" si="4"/>
        <v/>
      </c>
      <c r="E22" s="98" t="str">
        <f t="shared" si="5"/>
        <v/>
      </c>
      <c r="F22" s="97" t="str">
        <f t="shared" si="4"/>
        <v/>
      </c>
      <c r="G22" s="98" t="str">
        <f t="shared" si="6"/>
        <v/>
      </c>
      <c r="H22" s="97" t="str">
        <f t="shared" si="7"/>
        <v/>
      </c>
      <c r="I22" s="98" t="str">
        <f t="shared" si="8"/>
        <v/>
      </c>
      <c r="J22" s="97" t="str">
        <f t="shared" si="27"/>
        <v/>
      </c>
      <c r="K22" s="98" t="e">
        <f t="shared" si="9"/>
        <v>#REF!</v>
      </c>
      <c r="L22" s="97" t="str">
        <f t="shared" si="10"/>
        <v/>
      </c>
      <c r="M22" s="98" t="e">
        <f t="shared" si="11"/>
        <v>#REF!</v>
      </c>
      <c r="N22" s="97" t="str">
        <f t="shared" si="12"/>
        <v/>
      </c>
      <c r="O22" s="98" t="e">
        <f t="shared" si="13"/>
        <v>#REF!</v>
      </c>
      <c r="P22" s="97" t="str">
        <f t="shared" si="14"/>
        <v/>
      </c>
      <c r="Q22" s="98" t="e">
        <f t="shared" si="15"/>
        <v>#REF!</v>
      </c>
      <c r="R22" s="97" t="str">
        <f t="shared" si="16"/>
        <v/>
      </c>
      <c r="S22" s="98" t="e">
        <f t="shared" si="17"/>
        <v>#REF!</v>
      </c>
      <c r="T22" s="97" t="str">
        <f t="shared" si="18"/>
        <v/>
      </c>
      <c r="U22" s="98" t="e">
        <f t="shared" si="19"/>
        <v>#REF!</v>
      </c>
      <c r="V22" s="97" t="str">
        <f t="shared" si="20"/>
        <v/>
      </c>
      <c r="W22" s="98" t="e">
        <f t="shared" si="21"/>
        <v>#REF!</v>
      </c>
      <c r="X22" s="97" t="str">
        <f t="shared" si="22"/>
        <v/>
      </c>
      <c r="Y22" s="98" t="e">
        <f t="shared" si="21"/>
        <v>#REF!</v>
      </c>
      <c r="Z22" s="97" t="str">
        <f t="shared" si="23"/>
        <v/>
      </c>
      <c r="AA22" s="98" t="e">
        <f t="shared" si="21"/>
        <v>#REF!</v>
      </c>
      <c r="AB22" s="97" t="str">
        <f t="shared" si="24"/>
        <v/>
      </c>
      <c r="AC22" s="98" t="e">
        <f t="shared" si="21"/>
        <v>#REF!</v>
      </c>
      <c r="AD22" s="97" t="str">
        <f t="shared" si="25"/>
        <v/>
      </c>
      <c r="AE22" s="98" t="e">
        <f t="shared" si="21"/>
        <v>#REF!</v>
      </c>
      <c r="AF22" s="97" t="str">
        <f t="shared" si="26"/>
        <v/>
      </c>
    </row>
    <row r="23" spans="1:32" ht="21" hidden="1" customHeight="1">
      <c r="A23" s="94"/>
      <c r="B23" s="95" t="str">
        <f t="shared" si="2"/>
        <v/>
      </c>
      <c r="C23" s="96" t="str">
        <f t="shared" si="3"/>
        <v/>
      </c>
      <c r="D23" s="97" t="str">
        <f t="shared" si="4"/>
        <v/>
      </c>
      <c r="E23" s="98" t="str">
        <f t="shared" si="5"/>
        <v/>
      </c>
      <c r="F23" s="97" t="str">
        <f t="shared" si="4"/>
        <v/>
      </c>
      <c r="G23" s="98" t="str">
        <f t="shared" si="6"/>
        <v/>
      </c>
      <c r="H23" s="97" t="str">
        <f t="shared" si="7"/>
        <v/>
      </c>
      <c r="I23" s="98" t="str">
        <f t="shared" si="8"/>
        <v/>
      </c>
      <c r="J23" s="97" t="str">
        <f t="shared" si="27"/>
        <v/>
      </c>
      <c r="K23" s="98" t="e">
        <f t="shared" si="9"/>
        <v>#REF!</v>
      </c>
      <c r="L23" s="97" t="str">
        <f t="shared" si="10"/>
        <v/>
      </c>
      <c r="M23" s="98" t="e">
        <f t="shared" si="11"/>
        <v>#REF!</v>
      </c>
      <c r="N23" s="97" t="str">
        <f t="shared" si="12"/>
        <v/>
      </c>
      <c r="O23" s="98" t="e">
        <f t="shared" si="13"/>
        <v>#REF!</v>
      </c>
      <c r="P23" s="97" t="str">
        <f t="shared" si="14"/>
        <v/>
      </c>
      <c r="Q23" s="98" t="e">
        <f t="shared" si="15"/>
        <v>#REF!</v>
      </c>
      <c r="R23" s="97" t="str">
        <f t="shared" si="16"/>
        <v/>
      </c>
      <c r="S23" s="98" t="e">
        <f t="shared" si="17"/>
        <v>#REF!</v>
      </c>
      <c r="T23" s="97" t="str">
        <f t="shared" si="18"/>
        <v/>
      </c>
      <c r="U23" s="98" t="e">
        <f t="shared" si="19"/>
        <v>#REF!</v>
      </c>
      <c r="V23" s="97" t="str">
        <f t="shared" si="20"/>
        <v/>
      </c>
      <c r="W23" s="98" t="e">
        <f t="shared" si="21"/>
        <v>#REF!</v>
      </c>
      <c r="X23" s="97" t="str">
        <f t="shared" si="22"/>
        <v/>
      </c>
      <c r="Y23" s="98" t="e">
        <f t="shared" si="21"/>
        <v>#REF!</v>
      </c>
      <c r="Z23" s="97" t="str">
        <f t="shared" si="23"/>
        <v/>
      </c>
      <c r="AA23" s="98" t="e">
        <f t="shared" si="21"/>
        <v>#REF!</v>
      </c>
      <c r="AB23" s="97" t="str">
        <f t="shared" si="24"/>
        <v/>
      </c>
      <c r="AC23" s="98" t="e">
        <f t="shared" si="21"/>
        <v>#REF!</v>
      </c>
      <c r="AD23" s="97" t="str">
        <f t="shared" si="25"/>
        <v/>
      </c>
      <c r="AE23" s="98" t="e">
        <f t="shared" si="21"/>
        <v>#REF!</v>
      </c>
      <c r="AF23" s="97" t="str">
        <f t="shared" si="26"/>
        <v/>
      </c>
    </row>
    <row r="24" spans="1:32" ht="21" hidden="1" customHeight="1">
      <c r="A24" s="94"/>
      <c r="B24" s="95" t="str">
        <f t="shared" si="2"/>
        <v/>
      </c>
      <c r="C24" s="96" t="str">
        <f t="shared" si="3"/>
        <v/>
      </c>
      <c r="D24" s="97" t="str">
        <f t="shared" si="4"/>
        <v/>
      </c>
      <c r="E24" s="98" t="str">
        <f t="shared" si="5"/>
        <v/>
      </c>
      <c r="F24" s="97" t="str">
        <f t="shared" si="4"/>
        <v/>
      </c>
      <c r="G24" s="98" t="str">
        <f t="shared" si="6"/>
        <v/>
      </c>
      <c r="H24" s="97" t="str">
        <f t="shared" si="7"/>
        <v/>
      </c>
      <c r="I24" s="98" t="str">
        <f t="shared" si="8"/>
        <v/>
      </c>
      <c r="J24" s="97" t="str">
        <f t="shared" si="27"/>
        <v/>
      </c>
      <c r="K24" s="98" t="e">
        <f t="shared" si="9"/>
        <v>#REF!</v>
      </c>
      <c r="L24" s="97" t="str">
        <f t="shared" si="10"/>
        <v/>
      </c>
      <c r="M24" s="98" t="e">
        <f t="shared" si="11"/>
        <v>#REF!</v>
      </c>
      <c r="N24" s="97" t="str">
        <f t="shared" si="12"/>
        <v/>
      </c>
      <c r="O24" s="98" t="e">
        <f t="shared" si="13"/>
        <v>#REF!</v>
      </c>
      <c r="P24" s="97" t="str">
        <f t="shared" si="14"/>
        <v/>
      </c>
      <c r="Q24" s="98" t="e">
        <f t="shared" si="15"/>
        <v>#REF!</v>
      </c>
      <c r="R24" s="97" t="str">
        <f t="shared" si="16"/>
        <v/>
      </c>
      <c r="S24" s="98" t="e">
        <f t="shared" si="17"/>
        <v>#REF!</v>
      </c>
      <c r="T24" s="97" t="str">
        <f t="shared" si="18"/>
        <v/>
      </c>
      <c r="U24" s="98" t="e">
        <f t="shared" si="19"/>
        <v>#REF!</v>
      </c>
      <c r="V24" s="97" t="str">
        <f t="shared" si="20"/>
        <v/>
      </c>
      <c r="W24" s="98" t="e">
        <f t="shared" si="21"/>
        <v>#REF!</v>
      </c>
      <c r="X24" s="97" t="str">
        <f t="shared" si="22"/>
        <v/>
      </c>
      <c r="Y24" s="98" t="e">
        <f t="shared" si="21"/>
        <v>#REF!</v>
      </c>
      <c r="Z24" s="97" t="str">
        <f t="shared" si="23"/>
        <v/>
      </c>
      <c r="AA24" s="98" t="e">
        <f t="shared" si="21"/>
        <v>#REF!</v>
      </c>
      <c r="AB24" s="97" t="str">
        <f t="shared" si="24"/>
        <v/>
      </c>
      <c r="AC24" s="98" t="e">
        <f t="shared" si="21"/>
        <v>#REF!</v>
      </c>
      <c r="AD24" s="97" t="str">
        <f t="shared" si="25"/>
        <v/>
      </c>
      <c r="AE24" s="98" t="e">
        <f t="shared" si="21"/>
        <v>#REF!</v>
      </c>
      <c r="AF24" s="97" t="str">
        <f t="shared" si="26"/>
        <v/>
      </c>
    </row>
    <row r="25" spans="1:32" ht="21" hidden="1" customHeight="1">
      <c r="A25" s="94"/>
      <c r="B25" s="95" t="str">
        <f t="shared" si="2"/>
        <v/>
      </c>
      <c r="C25" s="96" t="str">
        <f t="shared" si="3"/>
        <v/>
      </c>
      <c r="D25" s="97" t="str">
        <f t="shared" si="4"/>
        <v/>
      </c>
      <c r="E25" s="98" t="str">
        <f t="shared" si="5"/>
        <v/>
      </c>
      <c r="F25" s="97" t="str">
        <f t="shared" si="4"/>
        <v/>
      </c>
      <c r="G25" s="98" t="str">
        <f t="shared" si="6"/>
        <v/>
      </c>
      <c r="H25" s="97" t="str">
        <f t="shared" si="7"/>
        <v/>
      </c>
      <c r="I25" s="98" t="str">
        <f t="shared" si="8"/>
        <v/>
      </c>
      <c r="J25" s="97" t="str">
        <f t="shared" si="27"/>
        <v/>
      </c>
      <c r="K25" s="98" t="e">
        <f t="shared" si="9"/>
        <v>#REF!</v>
      </c>
      <c r="L25" s="97" t="str">
        <f t="shared" si="10"/>
        <v/>
      </c>
      <c r="M25" s="98" t="e">
        <f t="shared" si="11"/>
        <v>#REF!</v>
      </c>
      <c r="N25" s="97" t="str">
        <f t="shared" si="12"/>
        <v/>
      </c>
      <c r="O25" s="98" t="e">
        <f t="shared" si="13"/>
        <v>#REF!</v>
      </c>
      <c r="P25" s="97" t="str">
        <f t="shared" si="14"/>
        <v/>
      </c>
      <c r="Q25" s="98" t="e">
        <f t="shared" si="15"/>
        <v>#REF!</v>
      </c>
      <c r="R25" s="97" t="str">
        <f t="shared" si="16"/>
        <v/>
      </c>
      <c r="S25" s="98" t="e">
        <f t="shared" si="17"/>
        <v>#REF!</v>
      </c>
      <c r="T25" s="97" t="str">
        <f t="shared" si="18"/>
        <v/>
      </c>
      <c r="U25" s="98" t="e">
        <f t="shared" si="19"/>
        <v>#REF!</v>
      </c>
      <c r="V25" s="97" t="str">
        <f t="shared" si="20"/>
        <v/>
      </c>
      <c r="W25" s="98" t="e">
        <f t="shared" si="21"/>
        <v>#REF!</v>
      </c>
      <c r="X25" s="97" t="str">
        <f t="shared" si="22"/>
        <v/>
      </c>
      <c r="Y25" s="98" t="e">
        <f t="shared" si="21"/>
        <v>#REF!</v>
      </c>
      <c r="Z25" s="97" t="str">
        <f t="shared" si="23"/>
        <v/>
      </c>
      <c r="AA25" s="98" t="e">
        <f t="shared" si="21"/>
        <v>#REF!</v>
      </c>
      <c r="AB25" s="97" t="str">
        <f t="shared" si="24"/>
        <v/>
      </c>
      <c r="AC25" s="98" t="e">
        <f t="shared" si="21"/>
        <v>#REF!</v>
      </c>
      <c r="AD25" s="97" t="str">
        <f t="shared" si="25"/>
        <v/>
      </c>
      <c r="AE25" s="98" t="e">
        <f t="shared" si="21"/>
        <v>#REF!</v>
      </c>
      <c r="AF25" s="97" t="str">
        <f t="shared" si="26"/>
        <v/>
      </c>
    </row>
    <row r="26" spans="1:32" ht="21" hidden="1" customHeight="1">
      <c r="A26" s="94"/>
      <c r="B26" s="95" t="str">
        <f t="shared" si="2"/>
        <v/>
      </c>
      <c r="C26" s="96" t="str">
        <f t="shared" si="3"/>
        <v/>
      </c>
      <c r="D26" s="97" t="str">
        <f t="shared" si="4"/>
        <v/>
      </c>
      <c r="E26" s="98" t="str">
        <f t="shared" si="5"/>
        <v/>
      </c>
      <c r="F26" s="97" t="str">
        <f t="shared" si="4"/>
        <v/>
      </c>
      <c r="G26" s="98" t="str">
        <f t="shared" si="6"/>
        <v/>
      </c>
      <c r="H26" s="97" t="str">
        <f t="shared" si="7"/>
        <v/>
      </c>
      <c r="I26" s="98" t="str">
        <f t="shared" si="8"/>
        <v/>
      </c>
      <c r="J26" s="97" t="str">
        <f t="shared" si="27"/>
        <v/>
      </c>
      <c r="K26" s="98" t="e">
        <f t="shared" si="9"/>
        <v>#REF!</v>
      </c>
      <c r="L26" s="97" t="str">
        <f t="shared" ref="L26:L71" si="28">IF($A26="","",IF(K26="","",IF($K$4="Media aritmética",(K26&lt;=$B26)*($E$5/$B$4)+(K26&gt;$B26)*0,IF(AND(ROUND(AVERAGE($C26,$E26,$G26,$I26,$K26,$M26,$O26,$Q26,$S26,$U26,$W26,#REF!,#REF!,#REF!,#REF!),2)-$B26/2&lt;=K26,(ROUND(AVERAGE($C26,$E26,$G26,$I26,$K26,$M26,$O26,$Q26,$S26,$U26,$W26,#REF!,#REF!,#REF!,#REF!),2)+$B26/2&gt;K26)),($E$5/$B$4),0))))</f>
        <v/>
      </c>
      <c r="M26" s="98" t="e">
        <f t="shared" si="11"/>
        <v>#REF!</v>
      </c>
      <c r="N26" s="97" t="str">
        <f t="shared" ref="N26:N71" si="29">IF($A26="","",IF(M26="","",IF($K$4="Media aritmética",(M26&lt;=$B26)*($E$5/$B$4)+(M26&gt;$B26)*0,IF(AND(ROUND(AVERAGE($C26,$E26,$G26,$I26,$K26,$M26,$O26,$Q26,$S26,$U26,$W26,#REF!,#REF!,#REF!,#REF!),2)-$B26/2&lt;=M26,(ROUND(AVERAGE($C26,$E26,$G26,$I26,$K26,$M26,$O26,$Q26,$S26,$U26,$W26,#REF!,#REF!,#REF!,#REF!),2)+$B26/2&gt;M26)),($E$5/$B$4),0))))</f>
        <v/>
      </c>
      <c r="O26" s="98" t="e">
        <f t="shared" si="13"/>
        <v>#REF!</v>
      </c>
      <c r="P26" s="97" t="str">
        <f t="shared" ref="P26:P71" si="30">IF($A26="","",IF(O26="","",IF($K$4="Media aritmética",(O26&lt;=$B26)*($E$5/$B$4)+(O26&gt;$B26)*0,IF(AND(ROUND(AVERAGE($C26,$E26,$G26,$I26,$K26,$M26,$O26,$Q26,$S26,$U26,$W26,#REF!,#REF!,#REF!,#REF!),2)-$B26/2&lt;=O26,(ROUND(AVERAGE($C26,$E26,$G26,$I26,$K26,$M26,$O26,$Q26,$S26,$U26,$W26,#REF!,#REF!,#REF!,#REF!),2)+$B26/2&gt;O26)),($E$5/$B$4),0))))</f>
        <v/>
      </c>
      <c r="Q26" s="98" t="e">
        <f t="shared" si="15"/>
        <v>#REF!</v>
      </c>
      <c r="R26" s="97" t="str">
        <f t="shared" ref="R26:R71" si="31">IF($A26="","",IF(Q26="","",IF($K$4="Media aritmética",(Q26&lt;=$B26)*($E$5/$B$4)+(Q26&gt;$B26)*0,IF(AND(ROUND(AVERAGE($C26,$E26,$G26,$I26,$K26,$M26,$O26,$Q26,$S26,$U26,$W26,#REF!,#REF!,#REF!,#REF!),2)-$B26/2&lt;=Q26,(ROUND(AVERAGE($C26,$E26,$G26,$I26,$K26,$M26,$O26,$Q26,$S26,$U26,$W26,#REF!,#REF!,#REF!,#REF!),2)+$B26/2&gt;Q26)),($E$5/$B$4),0))))</f>
        <v/>
      </c>
      <c r="S26" s="98" t="e">
        <f t="shared" si="17"/>
        <v>#REF!</v>
      </c>
      <c r="T26" s="97" t="str">
        <f t="shared" ref="T26:T71" si="32">IF($A26="","",IF(S26="","",IF($K$4="Media aritmética",(S26&lt;=$B26)*($E$5/$B$4)+(S26&gt;$B26)*0,IF(AND(ROUND(AVERAGE($C26,$E26,$G26,$I26,$K26,$M26,$O26,$Q26,$S26,$U26,$W26,#REF!,#REF!,#REF!,#REF!),2)-$B26/2&lt;=S26,(ROUND(AVERAGE($C26,$E26,$G26,$I26,$K26,$M26,$O26,$Q26,$S26,$U26,$W26,#REF!,#REF!,#REF!,#REF!),2)+$B26/2&gt;S26)),($E$5/$B$4),0))))</f>
        <v/>
      </c>
      <c r="U26" s="98" t="e">
        <f t="shared" si="19"/>
        <v>#REF!</v>
      </c>
      <c r="V26" s="97" t="str">
        <f t="shared" ref="V26:V71" si="33">IF($A26="","",IF(U26="","",IF($K$4="Media aritmética",(U26&lt;=$B26)*($E$5/$B$4)+(U26&gt;$B26)*0,IF(AND(ROUND(AVERAGE($C26,$E26,$G26,$I26,$K26,$M26,$O26,$Q26,$S26,$U26,$W26,#REF!,#REF!,#REF!,#REF!),2)-$B26/2&lt;=U26,(ROUND(AVERAGE($C26,$E26,$G26,$I26,$K26,$M26,$O26,$Q26,$S26,$U26,$W26,#REF!,#REF!,#REF!,#REF!),2)+$B26/2&gt;U26)),($E$5/$B$4),0))))</f>
        <v/>
      </c>
      <c r="W26" s="98" t="e">
        <f t="shared" si="21"/>
        <v>#REF!</v>
      </c>
      <c r="X26" s="97" t="str">
        <f t="shared" ref="X26:X71" si="34">IF($A26="","",IF(W26="","",IF($K$4="Media aritmética",(W26&lt;=$B26)*($E$5/$B$4)+(W26&gt;$B26)*0,IF(AND(ROUND(AVERAGE($C26,$E26,$G26,$I26,$K26,$M26,$O26,$Q26,$S26,$U26,$W26,#REF!,#REF!,#REF!,#REF!),2)-$B26/2&lt;=W26,(ROUND(AVERAGE($C26,$E26,$G26,$I26,$K26,$M26,$O26,$Q26,$S26,$U26,$W26,#REF!,#REF!,#REF!,#REF!),2)+$B26/2&gt;W26)),($E$5/$B$4),0))))</f>
        <v/>
      </c>
      <c r="Y26" s="98" t="e">
        <f t="shared" si="21"/>
        <v>#REF!</v>
      </c>
      <c r="Z26" s="97" t="str">
        <f t="shared" ref="Z26:Z71" si="35">IF($A26="","",IF(Y26="","",IF($K$4="Media aritmética",(Y26&lt;=$B26)*($E$5/$B$4)+(Y26&gt;$B26)*0,IF(AND(ROUND(AVERAGE($C26,$E26,$G26,$I26,$K26,$M26,$O26,$Q26,$S26,$U26,$W26,#REF!,#REF!,#REF!,#REF!),2)-$B26/2&lt;=Y26,(ROUND(AVERAGE($C26,$E26,$G26,$I26,$K26,$M26,$O26,$Q26,$S26,$U26,$W26,#REF!,#REF!,#REF!,#REF!),2)+$B26/2&gt;Y26)),($E$5/$B$4),0))))</f>
        <v/>
      </c>
      <c r="AA26" s="98" t="e">
        <f t="shared" si="21"/>
        <v>#REF!</v>
      </c>
      <c r="AB26" s="97" t="str">
        <f t="shared" ref="AB26:AB71" si="36">IF($A26="","",IF(AA26="","",IF($K$4="Media aritmética",(AA26&lt;=$B26)*($E$5/$B$4)+(AA26&gt;$B26)*0,IF(AND(ROUND(AVERAGE($C26,$E26,$G26,$I26,$K26,$M26,$O26,$Q26,$S26,$U26,$W26,#REF!,#REF!,#REF!,#REF!),2)-$B26/2&lt;=AA26,(ROUND(AVERAGE($C26,$E26,$G26,$I26,$K26,$M26,$O26,$Q26,$S26,$U26,$W26,#REF!,#REF!,#REF!,#REF!),2)+$B26/2&gt;AA26)),($E$5/$B$4),0))))</f>
        <v/>
      </c>
      <c r="AC26" s="98" t="e">
        <f t="shared" si="21"/>
        <v>#REF!</v>
      </c>
      <c r="AD26" s="97" t="str">
        <f t="shared" ref="AD26:AD71" si="37">IF($A26="","",IF(AC26="","",IF($K$4="Media aritmética",(AC26&lt;=$B26)*($E$5/$B$4)+(AC26&gt;$B26)*0,IF(AND(ROUND(AVERAGE($C26,$E26,$G26,$I26,$K26,$M26,$O26,$Q26,$S26,$U26,$W26,#REF!,#REF!,#REF!,#REF!),2)-$B26/2&lt;=AC26,(ROUND(AVERAGE($C26,$E26,$G26,$I26,$K26,$M26,$O26,$Q26,$S26,$U26,$W26,#REF!,#REF!,#REF!,#REF!),2)+$B26/2&gt;AC26)),($E$5/$B$4),0))))</f>
        <v/>
      </c>
      <c r="AE26" s="98" t="e">
        <f t="shared" si="21"/>
        <v>#REF!</v>
      </c>
      <c r="AF26" s="97" t="str">
        <f t="shared" ref="AF26:AF71" si="38">IF($A26="","",IF(AE26="","",IF($K$4="Media aritmética",(AE26&lt;=$B26)*($E$5/$B$4)+(AE26&gt;$B26)*0,IF(AND(ROUND(AVERAGE($C26,$E26,$G26,$I26,$K26,$M26,$O26,$Q26,$S26,$U26,$W26,#REF!,#REF!,#REF!,#REF!),2)-$B26/2&lt;=AE26,(ROUND(AVERAGE($C26,$E26,$G26,$I26,$K26,$M26,$O26,$Q26,$S26,$U26,$W26,#REF!,#REF!,#REF!,#REF!),2)+$B26/2&gt;AE26)),($E$5/$B$4),0))))</f>
        <v/>
      </c>
    </row>
    <row r="27" spans="1:32" ht="21" hidden="1" customHeight="1">
      <c r="A27" s="94"/>
      <c r="B27" s="95" t="str">
        <f t="shared" si="2"/>
        <v/>
      </c>
      <c r="C27" s="96" t="str">
        <f t="shared" si="3"/>
        <v/>
      </c>
      <c r="D27" s="97" t="str">
        <f t="shared" si="4"/>
        <v/>
      </c>
      <c r="E27" s="98" t="str">
        <f t="shared" si="5"/>
        <v/>
      </c>
      <c r="F27" s="97" t="str">
        <f t="shared" si="4"/>
        <v/>
      </c>
      <c r="G27" s="98" t="str">
        <f t="shared" si="6"/>
        <v/>
      </c>
      <c r="H27" s="97" t="str">
        <f t="shared" si="7"/>
        <v/>
      </c>
      <c r="I27" s="98" t="str">
        <f t="shared" si="8"/>
        <v/>
      </c>
      <c r="J27" s="97" t="str">
        <f t="shared" si="27"/>
        <v/>
      </c>
      <c r="K27" s="98" t="e">
        <f t="shared" si="9"/>
        <v>#REF!</v>
      </c>
      <c r="L27" s="97" t="str">
        <f t="shared" si="28"/>
        <v/>
      </c>
      <c r="M27" s="98" t="e">
        <f t="shared" si="11"/>
        <v>#REF!</v>
      </c>
      <c r="N27" s="97" t="str">
        <f t="shared" si="29"/>
        <v/>
      </c>
      <c r="O27" s="98" t="e">
        <f t="shared" si="13"/>
        <v>#REF!</v>
      </c>
      <c r="P27" s="97" t="str">
        <f t="shared" si="30"/>
        <v/>
      </c>
      <c r="Q27" s="98" t="e">
        <f t="shared" si="15"/>
        <v>#REF!</v>
      </c>
      <c r="R27" s="97" t="str">
        <f t="shared" si="31"/>
        <v/>
      </c>
      <c r="S27" s="98" t="e">
        <f t="shared" si="17"/>
        <v>#REF!</v>
      </c>
      <c r="T27" s="97" t="str">
        <f t="shared" si="32"/>
        <v/>
      </c>
      <c r="U27" s="98" t="e">
        <f t="shared" si="19"/>
        <v>#REF!</v>
      </c>
      <c r="V27" s="97" t="str">
        <f t="shared" si="33"/>
        <v/>
      </c>
      <c r="W27" s="98" t="e">
        <f t="shared" si="21"/>
        <v>#REF!</v>
      </c>
      <c r="X27" s="97" t="str">
        <f t="shared" si="34"/>
        <v/>
      </c>
      <c r="Y27" s="98" t="e">
        <f t="shared" si="21"/>
        <v>#REF!</v>
      </c>
      <c r="Z27" s="97" t="str">
        <f t="shared" si="35"/>
        <v/>
      </c>
      <c r="AA27" s="98" t="e">
        <f t="shared" si="21"/>
        <v>#REF!</v>
      </c>
      <c r="AB27" s="97" t="str">
        <f t="shared" si="36"/>
        <v/>
      </c>
      <c r="AC27" s="98" t="e">
        <f t="shared" si="21"/>
        <v>#REF!</v>
      </c>
      <c r="AD27" s="97" t="str">
        <f t="shared" si="37"/>
        <v/>
      </c>
      <c r="AE27" s="98" t="e">
        <f t="shared" si="21"/>
        <v>#REF!</v>
      </c>
      <c r="AF27" s="97" t="str">
        <f t="shared" si="38"/>
        <v/>
      </c>
    </row>
    <row r="28" spans="1:32" ht="21" hidden="1" customHeight="1">
      <c r="A28" s="94"/>
      <c r="B28" s="95" t="str">
        <f t="shared" si="2"/>
        <v/>
      </c>
      <c r="C28" s="96" t="str">
        <f t="shared" si="3"/>
        <v/>
      </c>
      <c r="D28" s="97" t="str">
        <f t="shared" si="4"/>
        <v/>
      </c>
      <c r="E28" s="98" t="str">
        <f t="shared" si="5"/>
        <v/>
      </c>
      <c r="F28" s="97" t="str">
        <f t="shared" si="4"/>
        <v/>
      </c>
      <c r="G28" s="98" t="str">
        <f t="shared" si="6"/>
        <v/>
      </c>
      <c r="H28" s="97" t="str">
        <f t="shared" si="7"/>
        <v/>
      </c>
      <c r="I28" s="98" t="str">
        <f t="shared" si="8"/>
        <v/>
      </c>
      <c r="J28" s="97" t="str">
        <f t="shared" si="27"/>
        <v/>
      </c>
      <c r="K28" s="98" t="e">
        <f t="shared" si="9"/>
        <v>#REF!</v>
      </c>
      <c r="L28" s="97" t="str">
        <f t="shared" si="28"/>
        <v/>
      </c>
      <c r="M28" s="98" t="e">
        <f t="shared" si="11"/>
        <v>#REF!</v>
      </c>
      <c r="N28" s="97" t="str">
        <f t="shared" si="29"/>
        <v/>
      </c>
      <c r="O28" s="98" t="e">
        <f t="shared" si="13"/>
        <v>#REF!</v>
      </c>
      <c r="P28" s="97" t="str">
        <f t="shared" si="30"/>
        <v/>
      </c>
      <c r="Q28" s="98" t="e">
        <f t="shared" si="15"/>
        <v>#REF!</v>
      </c>
      <c r="R28" s="97" t="str">
        <f t="shared" si="31"/>
        <v/>
      </c>
      <c r="S28" s="98" t="e">
        <f t="shared" si="17"/>
        <v>#REF!</v>
      </c>
      <c r="T28" s="97" t="str">
        <f t="shared" si="32"/>
        <v/>
      </c>
      <c r="U28" s="98" t="e">
        <f t="shared" si="19"/>
        <v>#REF!</v>
      </c>
      <c r="V28" s="97" t="str">
        <f t="shared" si="33"/>
        <v/>
      </c>
      <c r="W28" s="98" t="e">
        <f t="shared" si="21"/>
        <v>#REF!</v>
      </c>
      <c r="X28" s="97" t="str">
        <f t="shared" si="34"/>
        <v/>
      </c>
      <c r="Y28" s="98" t="e">
        <f t="shared" si="21"/>
        <v>#REF!</v>
      </c>
      <c r="Z28" s="97" t="str">
        <f t="shared" si="35"/>
        <v/>
      </c>
      <c r="AA28" s="98" t="e">
        <f t="shared" si="21"/>
        <v>#REF!</v>
      </c>
      <c r="AB28" s="97" t="str">
        <f t="shared" si="36"/>
        <v/>
      </c>
      <c r="AC28" s="98" t="e">
        <f t="shared" si="21"/>
        <v>#REF!</v>
      </c>
      <c r="AD28" s="97" t="str">
        <f t="shared" si="37"/>
        <v/>
      </c>
      <c r="AE28" s="98" t="e">
        <f t="shared" si="21"/>
        <v>#REF!</v>
      </c>
      <c r="AF28" s="97" t="str">
        <f t="shared" si="38"/>
        <v/>
      </c>
    </row>
    <row r="29" spans="1:32" ht="21" hidden="1" customHeight="1">
      <c r="A29" s="94"/>
      <c r="B29" s="95" t="str">
        <f t="shared" si="2"/>
        <v/>
      </c>
      <c r="C29" s="96" t="str">
        <f t="shared" si="3"/>
        <v/>
      </c>
      <c r="D29" s="97" t="str">
        <f t="shared" si="4"/>
        <v/>
      </c>
      <c r="E29" s="98" t="str">
        <f t="shared" si="5"/>
        <v/>
      </c>
      <c r="F29" s="97" t="str">
        <f t="shared" si="4"/>
        <v/>
      </c>
      <c r="G29" s="98" t="str">
        <f t="shared" si="6"/>
        <v/>
      </c>
      <c r="H29" s="97" t="str">
        <f t="shared" si="7"/>
        <v/>
      </c>
      <c r="I29" s="98" t="str">
        <f t="shared" si="8"/>
        <v/>
      </c>
      <c r="J29" s="97" t="str">
        <f t="shared" si="27"/>
        <v/>
      </c>
      <c r="K29" s="98" t="e">
        <f t="shared" si="9"/>
        <v>#REF!</v>
      </c>
      <c r="L29" s="97" t="str">
        <f t="shared" si="28"/>
        <v/>
      </c>
      <c r="M29" s="98" t="e">
        <f t="shared" si="11"/>
        <v>#REF!</v>
      </c>
      <c r="N29" s="97" t="str">
        <f t="shared" si="29"/>
        <v/>
      </c>
      <c r="O29" s="98" t="e">
        <f t="shared" si="13"/>
        <v>#REF!</v>
      </c>
      <c r="P29" s="97" t="str">
        <f t="shared" si="30"/>
        <v/>
      </c>
      <c r="Q29" s="98" t="e">
        <f t="shared" si="15"/>
        <v>#REF!</v>
      </c>
      <c r="R29" s="97" t="str">
        <f t="shared" si="31"/>
        <v/>
      </c>
      <c r="S29" s="98" t="e">
        <f t="shared" si="17"/>
        <v>#REF!</v>
      </c>
      <c r="T29" s="97" t="str">
        <f t="shared" si="32"/>
        <v/>
      </c>
      <c r="U29" s="98" t="e">
        <f t="shared" si="19"/>
        <v>#REF!</v>
      </c>
      <c r="V29" s="97" t="str">
        <f t="shared" si="33"/>
        <v/>
      </c>
      <c r="W29" s="98" t="e">
        <f t="shared" si="21"/>
        <v>#REF!</v>
      </c>
      <c r="X29" s="97" t="str">
        <f t="shared" si="34"/>
        <v/>
      </c>
      <c r="Y29" s="98" t="e">
        <f t="shared" si="21"/>
        <v>#REF!</v>
      </c>
      <c r="Z29" s="97" t="str">
        <f t="shared" si="35"/>
        <v/>
      </c>
      <c r="AA29" s="98" t="e">
        <f t="shared" si="21"/>
        <v>#REF!</v>
      </c>
      <c r="AB29" s="97" t="str">
        <f t="shared" si="36"/>
        <v/>
      </c>
      <c r="AC29" s="98" t="e">
        <f t="shared" si="21"/>
        <v>#REF!</v>
      </c>
      <c r="AD29" s="97" t="str">
        <f t="shared" si="37"/>
        <v/>
      </c>
      <c r="AE29" s="98" t="e">
        <f t="shared" si="21"/>
        <v>#REF!</v>
      </c>
      <c r="AF29" s="97" t="str">
        <f t="shared" si="38"/>
        <v/>
      </c>
    </row>
    <row r="30" spans="1:32" ht="21" hidden="1" customHeight="1">
      <c r="A30" s="94"/>
      <c r="B30" s="95" t="str">
        <f t="shared" si="2"/>
        <v/>
      </c>
      <c r="C30" s="96" t="str">
        <f t="shared" si="3"/>
        <v/>
      </c>
      <c r="D30" s="97" t="str">
        <f t="shared" si="4"/>
        <v/>
      </c>
      <c r="E30" s="98" t="str">
        <f t="shared" si="5"/>
        <v/>
      </c>
      <c r="F30" s="97" t="str">
        <f t="shared" si="4"/>
        <v/>
      </c>
      <c r="G30" s="98" t="str">
        <f t="shared" si="6"/>
        <v/>
      </c>
      <c r="H30" s="97" t="str">
        <f t="shared" si="7"/>
        <v/>
      </c>
      <c r="I30" s="98" t="str">
        <f t="shared" si="8"/>
        <v/>
      </c>
      <c r="J30" s="97" t="str">
        <f t="shared" si="27"/>
        <v/>
      </c>
      <c r="K30" s="98" t="e">
        <f t="shared" si="9"/>
        <v>#REF!</v>
      </c>
      <c r="L30" s="97" t="str">
        <f t="shared" si="28"/>
        <v/>
      </c>
      <c r="M30" s="98" t="e">
        <f t="shared" si="11"/>
        <v>#REF!</v>
      </c>
      <c r="N30" s="97" t="str">
        <f t="shared" si="29"/>
        <v/>
      </c>
      <c r="O30" s="98" t="e">
        <f t="shared" si="13"/>
        <v>#REF!</v>
      </c>
      <c r="P30" s="97" t="str">
        <f t="shared" si="30"/>
        <v/>
      </c>
      <c r="Q30" s="98" t="e">
        <f t="shared" si="15"/>
        <v>#REF!</v>
      </c>
      <c r="R30" s="97" t="str">
        <f t="shared" si="31"/>
        <v/>
      </c>
      <c r="S30" s="98" t="e">
        <f t="shared" si="17"/>
        <v>#REF!</v>
      </c>
      <c r="T30" s="97" t="str">
        <f t="shared" si="32"/>
        <v/>
      </c>
      <c r="U30" s="98" t="e">
        <f t="shared" si="19"/>
        <v>#REF!</v>
      </c>
      <c r="V30" s="97" t="str">
        <f t="shared" si="33"/>
        <v/>
      </c>
      <c r="W30" s="98" t="e">
        <f t="shared" si="21"/>
        <v>#REF!</v>
      </c>
      <c r="X30" s="97" t="str">
        <f t="shared" si="34"/>
        <v/>
      </c>
      <c r="Y30" s="98" t="e">
        <f t="shared" si="21"/>
        <v>#REF!</v>
      </c>
      <c r="Z30" s="97" t="str">
        <f t="shared" si="35"/>
        <v/>
      </c>
      <c r="AA30" s="98" t="e">
        <f t="shared" si="21"/>
        <v>#REF!</v>
      </c>
      <c r="AB30" s="97" t="str">
        <f t="shared" si="36"/>
        <v/>
      </c>
      <c r="AC30" s="98" t="e">
        <f t="shared" si="21"/>
        <v>#REF!</v>
      </c>
      <c r="AD30" s="97" t="str">
        <f t="shared" si="37"/>
        <v/>
      </c>
      <c r="AE30" s="98" t="e">
        <f t="shared" si="21"/>
        <v>#REF!</v>
      </c>
      <c r="AF30" s="97" t="str">
        <f t="shared" si="38"/>
        <v/>
      </c>
    </row>
    <row r="31" spans="1:32" ht="21" hidden="1" customHeight="1">
      <c r="A31" s="94"/>
      <c r="B31" s="95" t="str">
        <f t="shared" si="2"/>
        <v/>
      </c>
      <c r="C31" s="96" t="str">
        <f t="shared" si="3"/>
        <v/>
      </c>
      <c r="D31" s="97" t="str">
        <f t="shared" si="4"/>
        <v/>
      </c>
      <c r="E31" s="98" t="str">
        <f t="shared" si="5"/>
        <v/>
      </c>
      <c r="F31" s="97" t="str">
        <f t="shared" si="4"/>
        <v/>
      </c>
      <c r="G31" s="98" t="str">
        <f t="shared" si="6"/>
        <v/>
      </c>
      <c r="H31" s="97" t="str">
        <f t="shared" si="7"/>
        <v/>
      </c>
      <c r="I31" s="98" t="str">
        <f t="shared" si="8"/>
        <v/>
      </c>
      <c r="J31" s="97" t="str">
        <f t="shared" si="27"/>
        <v/>
      </c>
      <c r="K31" s="98" t="e">
        <f t="shared" si="9"/>
        <v>#REF!</v>
      </c>
      <c r="L31" s="97" t="str">
        <f t="shared" si="28"/>
        <v/>
      </c>
      <c r="M31" s="98" t="e">
        <f t="shared" si="11"/>
        <v>#REF!</v>
      </c>
      <c r="N31" s="97" t="str">
        <f t="shared" si="29"/>
        <v/>
      </c>
      <c r="O31" s="98" t="e">
        <f t="shared" si="13"/>
        <v>#REF!</v>
      </c>
      <c r="P31" s="97" t="str">
        <f t="shared" si="30"/>
        <v/>
      </c>
      <c r="Q31" s="98" t="e">
        <f t="shared" si="15"/>
        <v>#REF!</v>
      </c>
      <c r="R31" s="97" t="str">
        <f t="shared" si="31"/>
        <v/>
      </c>
      <c r="S31" s="98" t="e">
        <f t="shared" si="17"/>
        <v>#REF!</v>
      </c>
      <c r="T31" s="97" t="str">
        <f t="shared" si="32"/>
        <v/>
      </c>
      <c r="U31" s="98" t="e">
        <f t="shared" si="19"/>
        <v>#REF!</v>
      </c>
      <c r="V31" s="97" t="str">
        <f t="shared" si="33"/>
        <v/>
      </c>
      <c r="W31" s="98" t="e">
        <f t="shared" si="21"/>
        <v>#REF!</v>
      </c>
      <c r="X31" s="97" t="str">
        <f t="shared" si="34"/>
        <v/>
      </c>
      <c r="Y31" s="98" t="e">
        <f t="shared" si="21"/>
        <v>#REF!</v>
      </c>
      <c r="Z31" s="97" t="str">
        <f t="shared" si="35"/>
        <v/>
      </c>
      <c r="AA31" s="98" t="e">
        <f t="shared" si="21"/>
        <v>#REF!</v>
      </c>
      <c r="AB31" s="97" t="str">
        <f t="shared" si="36"/>
        <v/>
      </c>
      <c r="AC31" s="98" t="e">
        <f t="shared" si="21"/>
        <v>#REF!</v>
      </c>
      <c r="AD31" s="97" t="str">
        <f t="shared" si="37"/>
        <v/>
      </c>
      <c r="AE31" s="98" t="e">
        <f t="shared" si="21"/>
        <v>#REF!</v>
      </c>
      <c r="AF31" s="97" t="str">
        <f t="shared" si="38"/>
        <v/>
      </c>
    </row>
    <row r="32" spans="1:32" ht="21" hidden="1" customHeight="1">
      <c r="A32" s="94"/>
      <c r="B32" s="95" t="str">
        <f t="shared" si="2"/>
        <v/>
      </c>
      <c r="C32" s="96" t="str">
        <f t="shared" si="3"/>
        <v/>
      </c>
      <c r="D32" s="97" t="str">
        <f t="shared" si="4"/>
        <v/>
      </c>
      <c r="E32" s="98" t="str">
        <f t="shared" si="5"/>
        <v/>
      </c>
      <c r="F32" s="97" t="str">
        <f t="shared" si="4"/>
        <v/>
      </c>
      <c r="G32" s="98" t="str">
        <f t="shared" si="6"/>
        <v/>
      </c>
      <c r="H32" s="97" t="str">
        <f t="shared" si="7"/>
        <v/>
      </c>
      <c r="I32" s="98" t="str">
        <f t="shared" si="8"/>
        <v/>
      </c>
      <c r="J32" s="97" t="str">
        <f t="shared" si="27"/>
        <v/>
      </c>
      <c r="K32" s="98" t="e">
        <f t="shared" si="9"/>
        <v>#REF!</v>
      </c>
      <c r="L32" s="97" t="str">
        <f t="shared" si="28"/>
        <v/>
      </c>
      <c r="M32" s="98" t="e">
        <f t="shared" si="11"/>
        <v>#REF!</v>
      </c>
      <c r="N32" s="97" t="str">
        <f t="shared" si="29"/>
        <v/>
      </c>
      <c r="O32" s="98" t="e">
        <f t="shared" si="13"/>
        <v>#REF!</v>
      </c>
      <c r="P32" s="97" t="str">
        <f t="shared" si="30"/>
        <v/>
      </c>
      <c r="Q32" s="98" t="e">
        <f t="shared" si="15"/>
        <v>#REF!</v>
      </c>
      <c r="R32" s="97" t="str">
        <f t="shared" si="31"/>
        <v/>
      </c>
      <c r="S32" s="98" t="e">
        <f t="shared" si="17"/>
        <v>#REF!</v>
      </c>
      <c r="T32" s="97" t="str">
        <f t="shared" si="32"/>
        <v/>
      </c>
      <c r="U32" s="98" t="e">
        <f t="shared" si="19"/>
        <v>#REF!</v>
      </c>
      <c r="V32" s="97" t="str">
        <f t="shared" si="33"/>
        <v/>
      </c>
      <c r="W32" s="98" t="e">
        <f t="shared" si="21"/>
        <v>#REF!</v>
      </c>
      <c r="X32" s="97" t="str">
        <f t="shared" si="34"/>
        <v/>
      </c>
      <c r="Y32" s="98" t="e">
        <f t="shared" si="21"/>
        <v>#REF!</v>
      </c>
      <c r="Z32" s="97" t="str">
        <f t="shared" si="35"/>
        <v/>
      </c>
      <c r="AA32" s="98" t="e">
        <f t="shared" si="21"/>
        <v>#REF!</v>
      </c>
      <c r="AB32" s="97" t="str">
        <f t="shared" si="36"/>
        <v/>
      </c>
      <c r="AC32" s="98" t="e">
        <f t="shared" si="21"/>
        <v>#REF!</v>
      </c>
      <c r="AD32" s="97" t="str">
        <f t="shared" si="37"/>
        <v/>
      </c>
      <c r="AE32" s="98" t="e">
        <f t="shared" si="21"/>
        <v>#REF!</v>
      </c>
      <c r="AF32" s="97" t="str">
        <f t="shared" si="38"/>
        <v/>
      </c>
    </row>
    <row r="33" spans="1:32" ht="21" hidden="1" customHeight="1">
      <c r="A33" s="94"/>
      <c r="B33" s="95" t="str">
        <f t="shared" si="2"/>
        <v/>
      </c>
      <c r="C33" s="96" t="str">
        <f t="shared" si="3"/>
        <v/>
      </c>
      <c r="D33" s="97" t="str">
        <f t="shared" si="4"/>
        <v/>
      </c>
      <c r="E33" s="98" t="str">
        <f t="shared" si="5"/>
        <v/>
      </c>
      <c r="F33" s="97" t="str">
        <f t="shared" si="4"/>
        <v/>
      </c>
      <c r="G33" s="98" t="str">
        <f t="shared" si="6"/>
        <v/>
      </c>
      <c r="H33" s="97" t="str">
        <f t="shared" si="7"/>
        <v/>
      </c>
      <c r="I33" s="98" t="str">
        <f t="shared" si="8"/>
        <v/>
      </c>
      <c r="J33" s="97" t="str">
        <f t="shared" si="27"/>
        <v/>
      </c>
      <c r="K33" s="98" t="e">
        <f t="shared" si="9"/>
        <v>#REF!</v>
      </c>
      <c r="L33" s="97" t="str">
        <f t="shared" si="28"/>
        <v/>
      </c>
      <c r="M33" s="98" t="e">
        <f t="shared" si="11"/>
        <v>#REF!</v>
      </c>
      <c r="N33" s="97" t="str">
        <f t="shared" si="29"/>
        <v/>
      </c>
      <c r="O33" s="98" t="e">
        <f t="shared" si="13"/>
        <v>#REF!</v>
      </c>
      <c r="P33" s="97" t="str">
        <f t="shared" si="30"/>
        <v/>
      </c>
      <c r="Q33" s="98" t="e">
        <f t="shared" si="15"/>
        <v>#REF!</v>
      </c>
      <c r="R33" s="97" t="str">
        <f t="shared" si="31"/>
        <v/>
      </c>
      <c r="S33" s="98" t="e">
        <f t="shared" si="17"/>
        <v>#REF!</v>
      </c>
      <c r="T33" s="97" t="str">
        <f t="shared" si="32"/>
        <v/>
      </c>
      <c r="U33" s="98" t="e">
        <f t="shared" si="19"/>
        <v>#REF!</v>
      </c>
      <c r="V33" s="97" t="str">
        <f t="shared" si="33"/>
        <v/>
      </c>
      <c r="W33" s="98" t="e">
        <f t="shared" si="21"/>
        <v>#REF!</v>
      </c>
      <c r="X33" s="97" t="str">
        <f t="shared" si="34"/>
        <v/>
      </c>
      <c r="Y33" s="98" t="e">
        <f t="shared" si="21"/>
        <v>#REF!</v>
      </c>
      <c r="Z33" s="97" t="str">
        <f t="shared" si="35"/>
        <v/>
      </c>
      <c r="AA33" s="98" t="e">
        <f t="shared" si="21"/>
        <v>#REF!</v>
      </c>
      <c r="AB33" s="97" t="str">
        <f t="shared" si="36"/>
        <v/>
      </c>
      <c r="AC33" s="98" t="e">
        <f t="shared" si="21"/>
        <v>#REF!</v>
      </c>
      <c r="AD33" s="97" t="str">
        <f t="shared" si="37"/>
        <v/>
      </c>
      <c r="AE33" s="98" t="e">
        <f t="shared" si="21"/>
        <v>#REF!</v>
      </c>
      <c r="AF33" s="97" t="str">
        <f t="shared" si="38"/>
        <v/>
      </c>
    </row>
    <row r="34" spans="1:32" ht="21" hidden="1" customHeight="1">
      <c r="A34" s="94"/>
      <c r="B34" s="95" t="str">
        <f t="shared" si="2"/>
        <v/>
      </c>
      <c r="C34" s="96" t="str">
        <f t="shared" si="3"/>
        <v/>
      </c>
      <c r="D34" s="97" t="str">
        <f t="shared" si="4"/>
        <v/>
      </c>
      <c r="E34" s="98" t="str">
        <f t="shared" si="5"/>
        <v/>
      </c>
      <c r="F34" s="97" t="str">
        <f t="shared" si="4"/>
        <v/>
      </c>
      <c r="G34" s="98" t="str">
        <f t="shared" si="6"/>
        <v/>
      </c>
      <c r="H34" s="97" t="str">
        <f t="shared" si="7"/>
        <v/>
      </c>
      <c r="I34" s="98" t="str">
        <f t="shared" si="8"/>
        <v/>
      </c>
      <c r="J34" s="97" t="str">
        <f t="shared" si="27"/>
        <v/>
      </c>
      <c r="K34" s="98" t="e">
        <f t="shared" si="9"/>
        <v>#REF!</v>
      </c>
      <c r="L34" s="97" t="str">
        <f t="shared" si="28"/>
        <v/>
      </c>
      <c r="M34" s="98" t="e">
        <f t="shared" si="11"/>
        <v>#REF!</v>
      </c>
      <c r="N34" s="97" t="str">
        <f t="shared" si="29"/>
        <v/>
      </c>
      <c r="O34" s="98" t="e">
        <f t="shared" si="13"/>
        <v>#REF!</v>
      </c>
      <c r="P34" s="97" t="str">
        <f t="shared" si="30"/>
        <v/>
      </c>
      <c r="Q34" s="98" t="e">
        <f t="shared" si="15"/>
        <v>#REF!</v>
      </c>
      <c r="R34" s="97" t="str">
        <f t="shared" si="31"/>
        <v/>
      </c>
      <c r="S34" s="98" t="e">
        <f t="shared" si="17"/>
        <v>#REF!</v>
      </c>
      <c r="T34" s="97" t="str">
        <f t="shared" si="32"/>
        <v/>
      </c>
      <c r="U34" s="98" t="e">
        <f t="shared" si="19"/>
        <v>#REF!</v>
      </c>
      <c r="V34" s="97" t="str">
        <f t="shared" si="33"/>
        <v/>
      </c>
      <c r="W34" s="98" t="e">
        <f t="shared" si="21"/>
        <v>#REF!</v>
      </c>
      <c r="X34" s="97" t="str">
        <f t="shared" si="34"/>
        <v/>
      </c>
      <c r="Y34" s="98" t="e">
        <f t="shared" si="21"/>
        <v>#REF!</v>
      </c>
      <c r="Z34" s="97" t="str">
        <f t="shared" si="35"/>
        <v/>
      </c>
      <c r="AA34" s="98" t="e">
        <f t="shared" si="21"/>
        <v>#REF!</v>
      </c>
      <c r="AB34" s="97" t="str">
        <f t="shared" si="36"/>
        <v/>
      </c>
      <c r="AC34" s="98" t="e">
        <f t="shared" si="21"/>
        <v>#REF!</v>
      </c>
      <c r="AD34" s="97" t="str">
        <f t="shared" si="37"/>
        <v/>
      </c>
      <c r="AE34" s="98" t="e">
        <f t="shared" si="21"/>
        <v>#REF!</v>
      </c>
      <c r="AF34" s="97" t="str">
        <f t="shared" si="38"/>
        <v/>
      </c>
    </row>
    <row r="35" spans="1:32" ht="21" hidden="1" customHeight="1">
      <c r="A35" s="94"/>
      <c r="B35" s="95" t="str">
        <f t="shared" si="2"/>
        <v/>
      </c>
      <c r="C35" s="96" t="str">
        <f t="shared" si="3"/>
        <v/>
      </c>
      <c r="D35" s="97" t="str">
        <f t="shared" si="4"/>
        <v/>
      </c>
      <c r="E35" s="98" t="str">
        <f t="shared" si="5"/>
        <v/>
      </c>
      <c r="F35" s="97" t="str">
        <f t="shared" si="4"/>
        <v/>
      </c>
      <c r="G35" s="98" t="str">
        <f t="shared" si="6"/>
        <v/>
      </c>
      <c r="H35" s="97" t="str">
        <f t="shared" si="7"/>
        <v/>
      </c>
      <c r="I35" s="98" t="str">
        <f t="shared" si="8"/>
        <v/>
      </c>
      <c r="J35" s="97" t="str">
        <f t="shared" si="27"/>
        <v/>
      </c>
      <c r="K35" s="98" t="e">
        <f t="shared" si="9"/>
        <v>#REF!</v>
      </c>
      <c r="L35" s="97" t="str">
        <f t="shared" si="28"/>
        <v/>
      </c>
      <c r="M35" s="98" t="e">
        <f t="shared" si="11"/>
        <v>#REF!</v>
      </c>
      <c r="N35" s="97" t="str">
        <f t="shared" si="29"/>
        <v/>
      </c>
      <c r="O35" s="98" t="e">
        <f t="shared" si="13"/>
        <v>#REF!</v>
      </c>
      <c r="P35" s="97" t="str">
        <f t="shared" si="30"/>
        <v/>
      </c>
      <c r="Q35" s="98" t="e">
        <f t="shared" si="15"/>
        <v>#REF!</v>
      </c>
      <c r="R35" s="97" t="str">
        <f t="shared" si="31"/>
        <v/>
      </c>
      <c r="S35" s="98" t="e">
        <f t="shared" si="17"/>
        <v>#REF!</v>
      </c>
      <c r="T35" s="97" t="str">
        <f t="shared" si="32"/>
        <v/>
      </c>
      <c r="U35" s="98" t="e">
        <f t="shared" si="19"/>
        <v>#REF!</v>
      </c>
      <c r="V35" s="97" t="str">
        <f t="shared" si="33"/>
        <v/>
      </c>
      <c r="W35" s="98" t="e">
        <f t="shared" si="21"/>
        <v>#REF!</v>
      </c>
      <c r="X35" s="97" t="str">
        <f t="shared" si="34"/>
        <v/>
      </c>
      <c r="Y35" s="98" t="e">
        <f t="shared" si="21"/>
        <v>#REF!</v>
      </c>
      <c r="Z35" s="97" t="str">
        <f t="shared" si="35"/>
        <v/>
      </c>
      <c r="AA35" s="98" t="e">
        <f t="shared" si="21"/>
        <v>#REF!</v>
      </c>
      <c r="AB35" s="97" t="str">
        <f t="shared" si="36"/>
        <v/>
      </c>
      <c r="AC35" s="98" t="e">
        <f t="shared" si="21"/>
        <v>#REF!</v>
      </c>
      <c r="AD35" s="97" t="str">
        <f t="shared" si="37"/>
        <v/>
      </c>
      <c r="AE35" s="98" t="e">
        <f t="shared" si="21"/>
        <v>#REF!</v>
      </c>
      <c r="AF35" s="97" t="str">
        <f t="shared" si="38"/>
        <v/>
      </c>
    </row>
    <row r="36" spans="1:32" ht="21" hidden="1" customHeight="1">
      <c r="A36" s="94"/>
      <c r="B36" s="95" t="str">
        <f t="shared" si="2"/>
        <v/>
      </c>
      <c r="C36" s="96" t="str">
        <f t="shared" si="3"/>
        <v/>
      </c>
      <c r="D36" s="97" t="str">
        <f t="shared" si="4"/>
        <v/>
      </c>
      <c r="E36" s="98" t="str">
        <f t="shared" si="5"/>
        <v/>
      </c>
      <c r="F36" s="97" t="str">
        <f t="shared" si="4"/>
        <v/>
      </c>
      <c r="G36" s="98" t="str">
        <f t="shared" si="6"/>
        <v/>
      </c>
      <c r="H36" s="97" t="str">
        <f t="shared" si="7"/>
        <v/>
      </c>
      <c r="I36" s="98" t="str">
        <f t="shared" si="8"/>
        <v/>
      </c>
      <c r="J36" s="97" t="str">
        <f t="shared" si="27"/>
        <v/>
      </c>
      <c r="K36" s="98" t="e">
        <f t="shared" si="9"/>
        <v>#REF!</v>
      </c>
      <c r="L36" s="97" t="str">
        <f t="shared" si="28"/>
        <v/>
      </c>
      <c r="M36" s="98" t="e">
        <f t="shared" si="11"/>
        <v>#REF!</v>
      </c>
      <c r="N36" s="97" t="str">
        <f t="shared" si="29"/>
        <v/>
      </c>
      <c r="O36" s="98" t="e">
        <f t="shared" si="13"/>
        <v>#REF!</v>
      </c>
      <c r="P36" s="97" t="str">
        <f t="shared" si="30"/>
        <v/>
      </c>
      <c r="Q36" s="98" t="e">
        <f t="shared" si="15"/>
        <v>#REF!</v>
      </c>
      <c r="R36" s="97" t="str">
        <f t="shared" si="31"/>
        <v/>
      </c>
      <c r="S36" s="98" t="e">
        <f t="shared" si="17"/>
        <v>#REF!</v>
      </c>
      <c r="T36" s="97" t="str">
        <f t="shared" si="32"/>
        <v/>
      </c>
      <c r="U36" s="98" t="e">
        <f t="shared" si="19"/>
        <v>#REF!</v>
      </c>
      <c r="V36" s="97" t="str">
        <f t="shared" si="33"/>
        <v/>
      </c>
      <c r="W36" s="98" t="e">
        <f t="shared" si="21"/>
        <v>#REF!</v>
      </c>
      <c r="X36" s="97" t="str">
        <f t="shared" si="34"/>
        <v/>
      </c>
      <c r="Y36" s="98" t="e">
        <f t="shared" si="21"/>
        <v>#REF!</v>
      </c>
      <c r="Z36" s="97" t="str">
        <f t="shared" si="35"/>
        <v/>
      </c>
      <c r="AA36" s="98" t="e">
        <f t="shared" si="21"/>
        <v>#REF!</v>
      </c>
      <c r="AB36" s="97" t="str">
        <f t="shared" si="36"/>
        <v/>
      </c>
      <c r="AC36" s="98" t="e">
        <f t="shared" si="21"/>
        <v>#REF!</v>
      </c>
      <c r="AD36" s="97" t="str">
        <f t="shared" si="37"/>
        <v/>
      </c>
      <c r="AE36" s="98" t="e">
        <f t="shared" si="21"/>
        <v>#REF!</v>
      </c>
      <c r="AF36" s="97" t="str">
        <f t="shared" si="38"/>
        <v/>
      </c>
    </row>
    <row r="37" spans="1:32" ht="21" hidden="1" customHeight="1">
      <c r="A37" s="94"/>
      <c r="B37" s="95" t="str">
        <f t="shared" si="2"/>
        <v/>
      </c>
      <c r="C37" s="96" t="str">
        <f t="shared" si="3"/>
        <v/>
      </c>
      <c r="D37" s="97" t="str">
        <f t="shared" si="4"/>
        <v/>
      </c>
      <c r="E37" s="98" t="str">
        <f t="shared" si="5"/>
        <v/>
      </c>
      <c r="F37" s="97" t="str">
        <f t="shared" si="4"/>
        <v/>
      </c>
      <c r="G37" s="98" t="str">
        <f t="shared" si="6"/>
        <v/>
      </c>
      <c r="H37" s="97" t="str">
        <f t="shared" si="7"/>
        <v/>
      </c>
      <c r="I37" s="98" t="str">
        <f t="shared" si="8"/>
        <v/>
      </c>
      <c r="J37" s="97" t="str">
        <f t="shared" si="27"/>
        <v/>
      </c>
      <c r="K37" s="98" t="e">
        <f t="shared" si="9"/>
        <v>#REF!</v>
      </c>
      <c r="L37" s="97" t="str">
        <f t="shared" si="28"/>
        <v/>
      </c>
      <c r="M37" s="98" t="e">
        <f t="shared" si="11"/>
        <v>#REF!</v>
      </c>
      <c r="N37" s="97" t="str">
        <f t="shared" si="29"/>
        <v/>
      </c>
      <c r="O37" s="98" t="e">
        <f t="shared" si="13"/>
        <v>#REF!</v>
      </c>
      <c r="P37" s="97" t="str">
        <f t="shared" si="30"/>
        <v/>
      </c>
      <c r="Q37" s="98" t="e">
        <f t="shared" si="15"/>
        <v>#REF!</v>
      </c>
      <c r="R37" s="97" t="str">
        <f t="shared" si="31"/>
        <v/>
      </c>
      <c r="S37" s="98" t="e">
        <f t="shared" si="17"/>
        <v>#REF!</v>
      </c>
      <c r="T37" s="97" t="str">
        <f t="shared" si="32"/>
        <v/>
      </c>
      <c r="U37" s="98" t="e">
        <f t="shared" si="19"/>
        <v>#REF!</v>
      </c>
      <c r="V37" s="97" t="str">
        <f t="shared" si="33"/>
        <v/>
      </c>
      <c r="W37" s="98" t="e">
        <f t="shared" si="21"/>
        <v>#REF!</v>
      </c>
      <c r="X37" s="97" t="str">
        <f t="shared" si="34"/>
        <v/>
      </c>
      <c r="Y37" s="98" t="e">
        <f t="shared" si="21"/>
        <v>#REF!</v>
      </c>
      <c r="Z37" s="97" t="str">
        <f t="shared" si="35"/>
        <v/>
      </c>
      <c r="AA37" s="98" t="e">
        <f t="shared" si="21"/>
        <v>#REF!</v>
      </c>
      <c r="AB37" s="97" t="str">
        <f t="shared" si="36"/>
        <v/>
      </c>
      <c r="AC37" s="98" t="e">
        <f t="shared" si="21"/>
        <v>#REF!</v>
      </c>
      <c r="AD37" s="97" t="str">
        <f t="shared" si="37"/>
        <v/>
      </c>
      <c r="AE37" s="98" t="e">
        <f t="shared" si="21"/>
        <v>#REF!</v>
      </c>
      <c r="AF37" s="97" t="str">
        <f t="shared" si="38"/>
        <v/>
      </c>
    </row>
    <row r="38" spans="1:32" ht="21" hidden="1" customHeight="1">
      <c r="A38" s="94"/>
      <c r="B38" s="95" t="str">
        <f t="shared" si="2"/>
        <v/>
      </c>
      <c r="C38" s="96" t="str">
        <f t="shared" si="3"/>
        <v/>
      </c>
      <c r="D38" s="97" t="str">
        <f t="shared" si="4"/>
        <v/>
      </c>
      <c r="E38" s="98" t="str">
        <f t="shared" si="5"/>
        <v/>
      </c>
      <c r="F38" s="97" t="str">
        <f t="shared" si="4"/>
        <v/>
      </c>
      <c r="G38" s="98" t="str">
        <f t="shared" si="6"/>
        <v/>
      </c>
      <c r="H38" s="97" t="str">
        <f t="shared" si="7"/>
        <v/>
      </c>
      <c r="I38" s="98" t="str">
        <f t="shared" si="8"/>
        <v/>
      </c>
      <c r="J38" s="97" t="str">
        <f t="shared" si="27"/>
        <v/>
      </c>
      <c r="K38" s="98" t="e">
        <f t="shared" si="9"/>
        <v>#REF!</v>
      </c>
      <c r="L38" s="97" t="str">
        <f t="shared" si="28"/>
        <v/>
      </c>
      <c r="M38" s="98" t="e">
        <f t="shared" si="11"/>
        <v>#REF!</v>
      </c>
      <c r="N38" s="97" t="str">
        <f t="shared" si="29"/>
        <v/>
      </c>
      <c r="O38" s="98" t="e">
        <f t="shared" si="13"/>
        <v>#REF!</v>
      </c>
      <c r="P38" s="97" t="str">
        <f t="shared" si="30"/>
        <v/>
      </c>
      <c r="Q38" s="98" t="e">
        <f t="shared" si="15"/>
        <v>#REF!</v>
      </c>
      <c r="R38" s="97" t="str">
        <f t="shared" si="31"/>
        <v/>
      </c>
      <c r="S38" s="98" t="e">
        <f t="shared" si="17"/>
        <v>#REF!</v>
      </c>
      <c r="T38" s="97" t="str">
        <f t="shared" si="32"/>
        <v/>
      </c>
      <c r="U38" s="98" t="e">
        <f t="shared" si="19"/>
        <v>#REF!</v>
      </c>
      <c r="V38" s="97" t="str">
        <f t="shared" si="33"/>
        <v/>
      </c>
      <c r="W38" s="98" t="e">
        <f t="shared" si="21"/>
        <v>#REF!</v>
      </c>
      <c r="X38" s="97" t="str">
        <f t="shared" si="34"/>
        <v/>
      </c>
      <c r="Y38" s="98" t="e">
        <f t="shared" si="21"/>
        <v>#REF!</v>
      </c>
      <c r="Z38" s="97" t="str">
        <f t="shared" si="35"/>
        <v/>
      </c>
      <c r="AA38" s="98" t="e">
        <f t="shared" si="21"/>
        <v>#REF!</v>
      </c>
      <c r="AB38" s="97" t="str">
        <f t="shared" si="36"/>
        <v/>
      </c>
      <c r="AC38" s="98" t="e">
        <f t="shared" si="21"/>
        <v>#REF!</v>
      </c>
      <c r="AD38" s="97" t="str">
        <f t="shared" si="37"/>
        <v/>
      </c>
      <c r="AE38" s="98" t="e">
        <f t="shared" si="21"/>
        <v>#REF!</v>
      </c>
      <c r="AF38" s="97" t="str">
        <f t="shared" si="38"/>
        <v/>
      </c>
    </row>
    <row r="39" spans="1:32" ht="21" hidden="1" customHeight="1">
      <c r="A39" s="94"/>
      <c r="B39" s="95" t="str">
        <f t="shared" si="2"/>
        <v/>
      </c>
      <c r="C39" s="96" t="str">
        <f t="shared" si="3"/>
        <v/>
      </c>
      <c r="D39" s="97" t="str">
        <f t="shared" si="4"/>
        <v/>
      </c>
      <c r="E39" s="98" t="str">
        <f t="shared" si="5"/>
        <v/>
      </c>
      <c r="F39" s="97" t="str">
        <f t="shared" si="4"/>
        <v/>
      </c>
      <c r="G39" s="98" t="str">
        <f t="shared" si="6"/>
        <v/>
      </c>
      <c r="H39" s="97" t="str">
        <f t="shared" si="7"/>
        <v/>
      </c>
      <c r="I39" s="98" t="str">
        <f t="shared" si="8"/>
        <v/>
      </c>
      <c r="J39" s="97" t="str">
        <f t="shared" si="27"/>
        <v/>
      </c>
      <c r="K39" s="98" t="e">
        <f t="shared" si="9"/>
        <v>#REF!</v>
      </c>
      <c r="L39" s="97" t="str">
        <f t="shared" si="28"/>
        <v/>
      </c>
      <c r="M39" s="98" t="e">
        <f t="shared" si="11"/>
        <v>#REF!</v>
      </c>
      <c r="N39" s="97" t="str">
        <f t="shared" si="29"/>
        <v/>
      </c>
      <c r="O39" s="98" t="e">
        <f t="shared" si="13"/>
        <v>#REF!</v>
      </c>
      <c r="P39" s="97" t="str">
        <f t="shared" si="30"/>
        <v/>
      </c>
      <c r="Q39" s="98" t="e">
        <f t="shared" si="15"/>
        <v>#REF!</v>
      </c>
      <c r="R39" s="97" t="str">
        <f t="shared" si="31"/>
        <v/>
      </c>
      <c r="S39" s="98" t="e">
        <f t="shared" si="17"/>
        <v>#REF!</v>
      </c>
      <c r="T39" s="97" t="str">
        <f t="shared" si="32"/>
        <v/>
      </c>
      <c r="U39" s="98" t="e">
        <f t="shared" si="19"/>
        <v>#REF!</v>
      </c>
      <c r="V39" s="97" t="str">
        <f t="shared" si="33"/>
        <v/>
      </c>
      <c r="W39" s="98" t="e">
        <f t="shared" si="21"/>
        <v>#REF!</v>
      </c>
      <c r="X39" s="97" t="str">
        <f t="shared" si="34"/>
        <v/>
      </c>
      <c r="Y39" s="98" t="e">
        <f t="shared" si="21"/>
        <v>#REF!</v>
      </c>
      <c r="Z39" s="97" t="str">
        <f t="shared" si="35"/>
        <v/>
      </c>
      <c r="AA39" s="98" t="e">
        <f t="shared" si="21"/>
        <v>#REF!</v>
      </c>
      <c r="AB39" s="97" t="str">
        <f t="shared" si="36"/>
        <v/>
      </c>
      <c r="AC39" s="98" t="e">
        <f t="shared" si="21"/>
        <v>#REF!</v>
      </c>
      <c r="AD39" s="97" t="str">
        <f t="shared" si="37"/>
        <v/>
      </c>
      <c r="AE39" s="98" t="e">
        <f t="shared" si="21"/>
        <v>#REF!</v>
      </c>
      <c r="AF39" s="97" t="str">
        <f t="shared" si="38"/>
        <v/>
      </c>
    </row>
    <row r="40" spans="1:32" ht="21" hidden="1" customHeight="1">
      <c r="A40" s="94"/>
      <c r="B40" s="95" t="str">
        <f t="shared" si="2"/>
        <v/>
      </c>
      <c r="C40" s="96" t="str">
        <f t="shared" si="3"/>
        <v/>
      </c>
      <c r="D40" s="97" t="str">
        <f t="shared" si="4"/>
        <v/>
      </c>
      <c r="E40" s="98" t="str">
        <f t="shared" si="5"/>
        <v/>
      </c>
      <c r="F40" s="97" t="str">
        <f t="shared" si="4"/>
        <v/>
      </c>
      <c r="G40" s="98" t="str">
        <f t="shared" si="6"/>
        <v/>
      </c>
      <c r="H40" s="97" t="str">
        <f t="shared" si="7"/>
        <v/>
      </c>
      <c r="I40" s="98" t="str">
        <f t="shared" si="8"/>
        <v/>
      </c>
      <c r="J40" s="97" t="str">
        <f t="shared" si="27"/>
        <v/>
      </c>
      <c r="K40" s="98" t="e">
        <f t="shared" si="9"/>
        <v>#REF!</v>
      </c>
      <c r="L40" s="97" t="str">
        <f t="shared" si="28"/>
        <v/>
      </c>
      <c r="M40" s="98" t="e">
        <f t="shared" si="11"/>
        <v>#REF!</v>
      </c>
      <c r="N40" s="97" t="str">
        <f t="shared" si="29"/>
        <v/>
      </c>
      <c r="O40" s="98" t="e">
        <f t="shared" si="13"/>
        <v>#REF!</v>
      </c>
      <c r="P40" s="97" t="str">
        <f t="shared" si="30"/>
        <v/>
      </c>
      <c r="Q40" s="98" t="e">
        <f t="shared" si="15"/>
        <v>#REF!</v>
      </c>
      <c r="R40" s="97" t="str">
        <f t="shared" si="31"/>
        <v/>
      </c>
      <c r="S40" s="98" t="e">
        <f t="shared" si="17"/>
        <v>#REF!</v>
      </c>
      <c r="T40" s="97" t="str">
        <f t="shared" si="32"/>
        <v/>
      </c>
      <c r="U40" s="98" t="e">
        <f t="shared" si="19"/>
        <v>#REF!</v>
      </c>
      <c r="V40" s="97" t="str">
        <f t="shared" si="33"/>
        <v/>
      </c>
      <c r="W40" s="98" t="e">
        <f t="shared" si="21"/>
        <v>#REF!</v>
      </c>
      <c r="X40" s="97" t="str">
        <f t="shared" si="34"/>
        <v/>
      </c>
      <c r="Y40" s="98" t="e">
        <f t="shared" si="21"/>
        <v>#REF!</v>
      </c>
      <c r="Z40" s="97" t="str">
        <f t="shared" si="35"/>
        <v/>
      </c>
      <c r="AA40" s="98" t="e">
        <f t="shared" si="21"/>
        <v>#REF!</v>
      </c>
      <c r="AB40" s="97" t="str">
        <f t="shared" si="36"/>
        <v/>
      </c>
      <c r="AC40" s="98" t="e">
        <f t="shared" si="21"/>
        <v>#REF!</v>
      </c>
      <c r="AD40" s="97" t="str">
        <f t="shared" si="37"/>
        <v/>
      </c>
      <c r="AE40" s="98" t="e">
        <f t="shared" si="21"/>
        <v>#REF!</v>
      </c>
      <c r="AF40" s="97" t="str">
        <f t="shared" si="38"/>
        <v/>
      </c>
    </row>
    <row r="41" spans="1:32" ht="21" hidden="1" customHeight="1">
      <c r="A41" s="94"/>
      <c r="B41" s="95" t="str">
        <f t="shared" si="2"/>
        <v/>
      </c>
      <c r="C41" s="96" t="str">
        <f t="shared" si="3"/>
        <v/>
      </c>
      <c r="D41" s="97" t="str">
        <f t="shared" si="4"/>
        <v/>
      </c>
      <c r="E41" s="98" t="str">
        <f t="shared" si="5"/>
        <v/>
      </c>
      <c r="F41" s="97" t="str">
        <f t="shared" si="4"/>
        <v/>
      </c>
      <c r="G41" s="98" t="str">
        <f t="shared" si="6"/>
        <v/>
      </c>
      <c r="H41" s="97" t="str">
        <f t="shared" si="7"/>
        <v/>
      </c>
      <c r="I41" s="98" t="str">
        <f t="shared" si="8"/>
        <v/>
      </c>
      <c r="J41" s="97" t="str">
        <f t="shared" si="27"/>
        <v/>
      </c>
      <c r="K41" s="98" t="e">
        <f t="shared" si="9"/>
        <v>#REF!</v>
      </c>
      <c r="L41" s="97" t="str">
        <f t="shared" si="28"/>
        <v/>
      </c>
      <c r="M41" s="98" t="e">
        <f t="shared" si="11"/>
        <v>#REF!</v>
      </c>
      <c r="N41" s="97" t="str">
        <f t="shared" si="29"/>
        <v/>
      </c>
      <c r="O41" s="98" t="e">
        <f t="shared" si="13"/>
        <v>#REF!</v>
      </c>
      <c r="P41" s="97" t="str">
        <f t="shared" si="30"/>
        <v/>
      </c>
      <c r="Q41" s="98" t="e">
        <f t="shared" si="15"/>
        <v>#REF!</v>
      </c>
      <c r="R41" s="97" t="str">
        <f t="shared" si="31"/>
        <v/>
      </c>
      <c r="S41" s="98" t="e">
        <f t="shared" si="17"/>
        <v>#REF!</v>
      </c>
      <c r="T41" s="97" t="str">
        <f t="shared" si="32"/>
        <v/>
      </c>
      <c r="U41" s="98" t="e">
        <f t="shared" si="19"/>
        <v>#REF!</v>
      </c>
      <c r="V41" s="97" t="str">
        <f t="shared" si="33"/>
        <v/>
      </c>
      <c r="W41" s="98" t="e">
        <f t="shared" si="21"/>
        <v>#REF!</v>
      </c>
      <c r="X41" s="97" t="str">
        <f t="shared" si="34"/>
        <v/>
      </c>
      <c r="Y41" s="98" t="e">
        <f t="shared" si="21"/>
        <v>#REF!</v>
      </c>
      <c r="Z41" s="97" t="str">
        <f t="shared" si="35"/>
        <v/>
      </c>
      <c r="AA41" s="98" t="e">
        <f t="shared" si="21"/>
        <v>#REF!</v>
      </c>
      <c r="AB41" s="97" t="str">
        <f t="shared" si="36"/>
        <v/>
      </c>
      <c r="AC41" s="98" t="e">
        <f t="shared" si="21"/>
        <v>#REF!</v>
      </c>
      <c r="AD41" s="97" t="str">
        <f t="shared" si="37"/>
        <v/>
      </c>
      <c r="AE41" s="98" t="e">
        <f t="shared" si="21"/>
        <v>#REF!</v>
      </c>
      <c r="AF41" s="97" t="str">
        <f t="shared" si="38"/>
        <v/>
      </c>
    </row>
    <row r="42" spans="1:32" ht="21" hidden="1" customHeight="1">
      <c r="A42" s="94"/>
      <c r="B42" s="95" t="str">
        <f t="shared" si="2"/>
        <v/>
      </c>
      <c r="C42" s="96" t="str">
        <f t="shared" si="3"/>
        <v/>
      </c>
      <c r="D42" s="97" t="str">
        <f t="shared" si="4"/>
        <v/>
      </c>
      <c r="E42" s="98" t="str">
        <f t="shared" si="5"/>
        <v/>
      </c>
      <c r="F42" s="97" t="str">
        <f t="shared" si="4"/>
        <v/>
      </c>
      <c r="G42" s="98" t="str">
        <f t="shared" si="6"/>
        <v/>
      </c>
      <c r="H42" s="97" t="str">
        <f t="shared" si="7"/>
        <v/>
      </c>
      <c r="I42" s="98" t="str">
        <f t="shared" si="8"/>
        <v/>
      </c>
      <c r="J42" s="97" t="str">
        <f t="shared" si="27"/>
        <v/>
      </c>
      <c r="K42" s="98" t="e">
        <f t="shared" si="9"/>
        <v>#REF!</v>
      </c>
      <c r="L42" s="97" t="str">
        <f t="shared" si="28"/>
        <v/>
      </c>
      <c r="M42" s="98" t="e">
        <f t="shared" si="11"/>
        <v>#REF!</v>
      </c>
      <c r="N42" s="97" t="str">
        <f t="shared" si="29"/>
        <v/>
      </c>
      <c r="O42" s="98" t="e">
        <f t="shared" si="13"/>
        <v>#REF!</v>
      </c>
      <c r="P42" s="97" t="str">
        <f t="shared" si="30"/>
        <v/>
      </c>
      <c r="Q42" s="98" t="e">
        <f t="shared" si="15"/>
        <v>#REF!</v>
      </c>
      <c r="R42" s="97" t="str">
        <f t="shared" si="31"/>
        <v/>
      </c>
      <c r="S42" s="98" t="e">
        <f t="shared" si="17"/>
        <v>#REF!</v>
      </c>
      <c r="T42" s="97" t="str">
        <f t="shared" si="32"/>
        <v/>
      </c>
      <c r="U42" s="98" t="e">
        <f t="shared" si="19"/>
        <v>#REF!</v>
      </c>
      <c r="V42" s="97" t="str">
        <f t="shared" si="33"/>
        <v/>
      </c>
      <c r="W42" s="98" t="e">
        <f t="shared" si="21"/>
        <v>#REF!</v>
      </c>
      <c r="X42" s="97" t="str">
        <f t="shared" si="34"/>
        <v/>
      </c>
      <c r="Y42" s="98" t="e">
        <f t="shared" si="21"/>
        <v>#REF!</v>
      </c>
      <c r="Z42" s="97" t="str">
        <f t="shared" si="35"/>
        <v/>
      </c>
      <c r="AA42" s="98" t="e">
        <f t="shared" si="21"/>
        <v>#REF!</v>
      </c>
      <c r="AB42" s="97" t="str">
        <f t="shared" si="36"/>
        <v/>
      </c>
      <c r="AC42" s="98" t="e">
        <f t="shared" si="21"/>
        <v>#REF!</v>
      </c>
      <c r="AD42" s="97" t="str">
        <f t="shared" si="37"/>
        <v/>
      </c>
      <c r="AE42" s="98" t="e">
        <f t="shared" si="21"/>
        <v>#REF!</v>
      </c>
      <c r="AF42" s="97" t="str">
        <f t="shared" si="38"/>
        <v/>
      </c>
    </row>
    <row r="43" spans="1:32" ht="21" hidden="1" customHeight="1">
      <c r="A43" s="94"/>
      <c r="B43" s="95" t="str">
        <f t="shared" si="2"/>
        <v/>
      </c>
      <c r="C43" s="96" t="str">
        <f t="shared" si="3"/>
        <v/>
      </c>
      <c r="D43" s="97" t="str">
        <f t="shared" si="4"/>
        <v/>
      </c>
      <c r="E43" s="98" t="str">
        <f t="shared" si="5"/>
        <v/>
      </c>
      <c r="F43" s="97" t="str">
        <f t="shared" si="4"/>
        <v/>
      </c>
      <c r="G43" s="98" t="str">
        <f t="shared" si="6"/>
        <v/>
      </c>
      <c r="H43" s="97" t="str">
        <f t="shared" si="7"/>
        <v/>
      </c>
      <c r="I43" s="98" t="str">
        <f t="shared" si="8"/>
        <v/>
      </c>
      <c r="J43" s="97" t="str">
        <f t="shared" si="27"/>
        <v/>
      </c>
      <c r="K43" s="98" t="e">
        <f t="shared" si="9"/>
        <v>#REF!</v>
      </c>
      <c r="L43" s="97" t="str">
        <f t="shared" si="28"/>
        <v/>
      </c>
      <c r="M43" s="98" t="e">
        <f t="shared" si="11"/>
        <v>#REF!</v>
      </c>
      <c r="N43" s="97" t="str">
        <f t="shared" si="29"/>
        <v/>
      </c>
      <c r="O43" s="98" t="e">
        <f t="shared" si="13"/>
        <v>#REF!</v>
      </c>
      <c r="P43" s="97" t="str">
        <f t="shared" si="30"/>
        <v/>
      </c>
      <c r="Q43" s="98" t="e">
        <f t="shared" si="15"/>
        <v>#REF!</v>
      </c>
      <c r="R43" s="97" t="str">
        <f t="shared" si="31"/>
        <v/>
      </c>
      <c r="S43" s="98" t="e">
        <f t="shared" si="17"/>
        <v>#REF!</v>
      </c>
      <c r="T43" s="97" t="str">
        <f t="shared" si="32"/>
        <v/>
      </c>
      <c r="U43" s="98" t="e">
        <f t="shared" si="19"/>
        <v>#REF!</v>
      </c>
      <c r="V43" s="97" t="str">
        <f t="shared" si="33"/>
        <v/>
      </c>
      <c r="W43" s="98" t="e">
        <f t="shared" si="21"/>
        <v>#REF!</v>
      </c>
      <c r="X43" s="97" t="str">
        <f t="shared" si="34"/>
        <v/>
      </c>
      <c r="Y43" s="98" t="e">
        <f t="shared" si="21"/>
        <v>#REF!</v>
      </c>
      <c r="Z43" s="97" t="str">
        <f t="shared" si="35"/>
        <v/>
      </c>
      <c r="AA43" s="98" t="e">
        <f t="shared" si="21"/>
        <v>#REF!</v>
      </c>
      <c r="AB43" s="97" t="str">
        <f t="shared" si="36"/>
        <v/>
      </c>
      <c r="AC43" s="98" t="e">
        <f t="shared" si="21"/>
        <v>#REF!</v>
      </c>
      <c r="AD43" s="97" t="str">
        <f t="shared" si="37"/>
        <v/>
      </c>
      <c r="AE43" s="98" t="e">
        <f t="shared" si="21"/>
        <v>#REF!</v>
      </c>
      <c r="AF43" s="97" t="str">
        <f t="shared" si="38"/>
        <v/>
      </c>
    </row>
    <row r="44" spans="1:32" ht="21" hidden="1" customHeight="1">
      <c r="A44" s="94"/>
      <c r="B44" s="95" t="str">
        <f t="shared" si="2"/>
        <v/>
      </c>
      <c r="C44" s="96" t="str">
        <f t="shared" si="3"/>
        <v/>
      </c>
      <c r="D44" s="97" t="str">
        <f t="shared" si="4"/>
        <v/>
      </c>
      <c r="E44" s="98" t="str">
        <f t="shared" si="5"/>
        <v/>
      </c>
      <c r="F44" s="97" t="str">
        <f t="shared" si="4"/>
        <v/>
      </c>
      <c r="G44" s="98" t="str">
        <f t="shared" si="6"/>
        <v/>
      </c>
      <c r="H44" s="97" t="str">
        <f t="shared" si="7"/>
        <v/>
      </c>
      <c r="I44" s="98" t="str">
        <f t="shared" si="8"/>
        <v/>
      </c>
      <c r="J44" s="97" t="str">
        <f t="shared" si="27"/>
        <v/>
      </c>
      <c r="K44" s="98" t="e">
        <f t="shared" si="9"/>
        <v>#REF!</v>
      </c>
      <c r="L44" s="97" t="str">
        <f t="shared" si="28"/>
        <v/>
      </c>
      <c r="M44" s="98" t="e">
        <f t="shared" si="11"/>
        <v>#REF!</v>
      </c>
      <c r="N44" s="97" t="str">
        <f t="shared" si="29"/>
        <v/>
      </c>
      <c r="O44" s="98" t="e">
        <f t="shared" si="13"/>
        <v>#REF!</v>
      </c>
      <c r="P44" s="97" t="str">
        <f t="shared" si="30"/>
        <v/>
      </c>
      <c r="Q44" s="98" t="e">
        <f t="shared" si="15"/>
        <v>#REF!</v>
      </c>
      <c r="R44" s="97" t="str">
        <f t="shared" si="31"/>
        <v/>
      </c>
      <c r="S44" s="98" t="e">
        <f t="shared" si="17"/>
        <v>#REF!</v>
      </c>
      <c r="T44" s="97" t="str">
        <f t="shared" si="32"/>
        <v/>
      </c>
      <c r="U44" s="98" t="e">
        <f t="shared" si="19"/>
        <v>#REF!</v>
      </c>
      <c r="V44" s="97" t="str">
        <f t="shared" si="33"/>
        <v/>
      </c>
      <c r="W44" s="98" t="e">
        <f t="shared" si="21"/>
        <v>#REF!</v>
      </c>
      <c r="X44" s="97" t="str">
        <f t="shared" si="34"/>
        <v/>
      </c>
      <c r="Y44" s="98" t="e">
        <f t="shared" si="21"/>
        <v>#REF!</v>
      </c>
      <c r="Z44" s="97" t="str">
        <f t="shared" si="35"/>
        <v/>
      </c>
      <c r="AA44" s="98" t="e">
        <f t="shared" si="21"/>
        <v>#REF!</v>
      </c>
      <c r="AB44" s="97" t="str">
        <f t="shared" si="36"/>
        <v/>
      </c>
      <c r="AC44" s="98" t="e">
        <f t="shared" si="21"/>
        <v>#REF!</v>
      </c>
      <c r="AD44" s="97" t="str">
        <f t="shared" si="37"/>
        <v/>
      </c>
      <c r="AE44" s="98" t="e">
        <f t="shared" si="21"/>
        <v>#REF!</v>
      </c>
      <c r="AF44" s="97" t="str">
        <f t="shared" si="38"/>
        <v/>
      </c>
    </row>
    <row r="45" spans="1:32" ht="21" hidden="1" customHeight="1">
      <c r="A45" s="94"/>
      <c r="B45" s="95" t="str">
        <f t="shared" si="2"/>
        <v/>
      </c>
      <c r="C45" s="96" t="str">
        <f t="shared" si="3"/>
        <v/>
      </c>
      <c r="D45" s="97" t="str">
        <f t="shared" si="4"/>
        <v/>
      </c>
      <c r="E45" s="98" t="str">
        <f t="shared" si="5"/>
        <v/>
      </c>
      <c r="F45" s="97" t="str">
        <f t="shared" si="4"/>
        <v/>
      </c>
      <c r="G45" s="98" t="str">
        <f t="shared" si="6"/>
        <v/>
      </c>
      <c r="H45" s="97" t="str">
        <f t="shared" si="7"/>
        <v/>
      </c>
      <c r="I45" s="98" t="str">
        <f t="shared" si="8"/>
        <v/>
      </c>
      <c r="J45" s="97" t="str">
        <f t="shared" si="27"/>
        <v/>
      </c>
      <c r="K45" s="98" t="e">
        <f t="shared" si="9"/>
        <v>#REF!</v>
      </c>
      <c r="L45" s="97" t="str">
        <f t="shared" si="28"/>
        <v/>
      </c>
      <c r="M45" s="98" t="e">
        <f t="shared" si="11"/>
        <v>#REF!</v>
      </c>
      <c r="N45" s="97" t="str">
        <f t="shared" si="29"/>
        <v/>
      </c>
      <c r="O45" s="98" t="e">
        <f t="shared" si="13"/>
        <v>#REF!</v>
      </c>
      <c r="P45" s="97" t="str">
        <f t="shared" si="30"/>
        <v/>
      </c>
      <c r="Q45" s="98" t="e">
        <f t="shared" si="15"/>
        <v>#REF!</v>
      </c>
      <c r="R45" s="97" t="str">
        <f t="shared" si="31"/>
        <v/>
      </c>
      <c r="S45" s="98" t="e">
        <f t="shared" si="17"/>
        <v>#REF!</v>
      </c>
      <c r="T45" s="97" t="str">
        <f t="shared" si="32"/>
        <v/>
      </c>
      <c r="U45" s="98" t="e">
        <f t="shared" si="19"/>
        <v>#REF!</v>
      </c>
      <c r="V45" s="97" t="str">
        <f t="shared" si="33"/>
        <v/>
      </c>
      <c r="W45" s="98" t="e">
        <f t="shared" si="21"/>
        <v>#REF!</v>
      </c>
      <c r="X45" s="97" t="str">
        <f t="shared" si="34"/>
        <v/>
      </c>
      <c r="Y45" s="98" t="e">
        <f t="shared" si="21"/>
        <v>#REF!</v>
      </c>
      <c r="Z45" s="97" t="str">
        <f t="shared" si="35"/>
        <v/>
      </c>
      <c r="AA45" s="98" t="e">
        <f t="shared" si="21"/>
        <v>#REF!</v>
      </c>
      <c r="AB45" s="97" t="str">
        <f t="shared" si="36"/>
        <v/>
      </c>
      <c r="AC45" s="98" t="e">
        <f t="shared" si="21"/>
        <v>#REF!</v>
      </c>
      <c r="AD45" s="97" t="str">
        <f t="shared" si="37"/>
        <v/>
      </c>
      <c r="AE45" s="98" t="e">
        <f t="shared" si="21"/>
        <v>#REF!</v>
      </c>
      <c r="AF45" s="97" t="str">
        <f t="shared" si="38"/>
        <v/>
      </c>
    </row>
    <row r="46" spans="1:32" ht="21" hidden="1" customHeight="1">
      <c r="A46" s="94"/>
      <c r="B46" s="95" t="str">
        <f t="shared" si="2"/>
        <v/>
      </c>
      <c r="C46" s="96" t="str">
        <f t="shared" si="3"/>
        <v/>
      </c>
      <c r="D46" s="97" t="str">
        <f t="shared" si="4"/>
        <v/>
      </c>
      <c r="E46" s="98" t="str">
        <f t="shared" si="5"/>
        <v/>
      </c>
      <c r="F46" s="97" t="str">
        <f t="shared" si="4"/>
        <v/>
      </c>
      <c r="G46" s="98" t="str">
        <f t="shared" si="6"/>
        <v/>
      </c>
      <c r="H46" s="97" t="str">
        <f t="shared" si="7"/>
        <v/>
      </c>
      <c r="I46" s="98" t="str">
        <f t="shared" si="8"/>
        <v/>
      </c>
      <c r="J46" s="97" t="str">
        <f t="shared" si="27"/>
        <v/>
      </c>
      <c r="K46" s="98" t="e">
        <f t="shared" si="9"/>
        <v>#REF!</v>
      </c>
      <c r="L46" s="97" t="str">
        <f t="shared" si="28"/>
        <v/>
      </c>
      <c r="M46" s="98" t="e">
        <f t="shared" si="11"/>
        <v>#REF!</v>
      </c>
      <c r="N46" s="97" t="str">
        <f t="shared" si="29"/>
        <v/>
      </c>
      <c r="O46" s="98" t="e">
        <f t="shared" si="13"/>
        <v>#REF!</v>
      </c>
      <c r="P46" s="97" t="str">
        <f t="shared" si="30"/>
        <v/>
      </c>
      <c r="Q46" s="98" t="e">
        <f t="shared" si="15"/>
        <v>#REF!</v>
      </c>
      <c r="R46" s="97" t="str">
        <f t="shared" si="31"/>
        <v/>
      </c>
      <c r="S46" s="98" t="e">
        <f t="shared" si="17"/>
        <v>#REF!</v>
      </c>
      <c r="T46" s="97" t="str">
        <f t="shared" si="32"/>
        <v/>
      </c>
      <c r="U46" s="98" t="e">
        <f t="shared" si="19"/>
        <v>#REF!</v>
      </c>
      <c r="V46" s="97" t="str">
        <f t="shared" si="33"/>
        <v/>
      </c>
      <c r="W46" s="98" t="e">
        <f t="shared" si="21"/>
        <v>#REF!</v>
      </c>
      <c r="X46" s="97" t="str">
        <f t="shared" si="34"/>
        <v/>
      </c>
      <c r="Y46" s="98" t="e">
        <f t="shared" si="21"/>
        <v>#REF!</v>
      </c>
      <c r="Z46" s="97" t="str">
        <f t="shared" si="35"/>
        <v/>
      </c>
      <c r="AA46" s="98" t="e">
        <f t="shared" si="21"/>
        <v>#REF!</v>
      </c>
      <c r="AB46" s="97" t="str">
        <f t="shared" si="36"/>
        <v/>
      </c>
      <c r="AC46" s="98" t="e">
        <f t="shared" si="21"/>
        <v>#REF!</v>
      </c>
      <c r="AD46" s="97" t="str">
        <f t="shared" si="37"/>
        <v/>
      </c>
      <c r="AE46" s="98" t="e">
        <f t="shared" si="21"/>
        <v>#REF!</v>
      </c>
      <c r="AF46" s="97" t="str">
        <f t="shared" si="38"/>
        <v/>
      </c>
    </row>
    <row r="47" spans="1:32" ht="21" hidden="1" customHeight="1">
      <c r="A47" s="94"/>
      <c r="B47" s="95" t="str">
        <f t="shared" si="2"/>
        <v/>
      </c>
      <c r="C47" s="96" t="str">
        <f t="shared" ref="C47:C71" si="39">IF($C$8="Habilitado",IF($A47="","",ROUND(VLOOKUP($A47,UNITARIO_1,5,FALSE),2)),"")</f>
        <v/>
      </c>
      <c r="D47" s="97" t="str">
        <f t="shared" si="4"/>
        <v/>
      </c>
      <c r="E47" s="98" t="str">
        <f t="shared" ref="E47:E71" si="40">IF($E$8="Habilitado",IF($A47="","",ROUND(VLOOKUP($A47,UNITARIO_2,5,FALSE),2)),"")</f>
        <v/>
      </c>
      <c r="F47" s="97" t="str">
        <f t="shared" si="4"/>
        <v/>
      </c>
      <c r="G47" s="98" t="str">
        <f t="shared" ref="G47:G71" si="41">IF($G$8="Habilitado",IF($A47="","",ROUND(VLOOKUP($A47,UNITARIO_3,5,FALSE),2)),"")</f>
        <v/>
      </c>
      <c r="H47" s="97" t="str">
        <f t="shared" si="7"/>
        <v/>
      </c>
      <c r="I47" s="98" t="str">
        <f t="shared" ref="I47:I71" si="42">IF($I$8="Habilitado",IF($A47="","",ROUND(VLOOKUP($A47,UNITARIO_4,5,FALSE),2)),"")</f>
        <v/>
      </c>
      <c r="J47" s="97" t="str">
        <f t="shared" si="27"/>
        <v/>
      </c>
      <c r="K47" s="98" t="e">
        <f t="shared" ref="K47:K71" si="43">IF($K$8="Habilitado",IF($A47="","",ROUND(VLOOKUP($A47,UNITARIO_5,5,FALSE),2)),"")</f>
        <v>#REF!</v>
      </c>
      <c r="L47" s="97" t="str">
        <f t="shared" si="28"/>
        <v/>
      </c>
      <c r="M47" s="98" t="e">
        <f t="shared" ref="M47:M71" si="44">IF($M$8="Habilitado",IF($A47="","",ROUND(VLOOKUP($A47,UNITARIO_6,5,FALSE),2)),"")</f>
        <v>#REF!</v>
      </c>
      <c r="N47" s="97" t="str">
        <f t="shared" si="29"/>
        <v/>
      </c>
      <c r="O47" s="98" t="e">
        <f t="shared" ref="O47:O71" si="45">IF($O$8="Habilitado",IF($A47="","",ROUND(VLOOKUP($A47,UNITARIO_7,5,FALSE),2)),"")</f>
        <v>#REF!</v>
      </c>
      <c r="P47" s="97" t="str">
        <f t="shared" si="30"/>
        <v/>
      </c>
      <c r="Q47" s="98" t="e">
        <f t="shared" ref="Q47:Q71" si="46">IF($Q$8="Habilitado",IF($A47="","",ROUND(VLOOKUP($A47,UNITARIO_8,5,FALSE),2)),"")</f>
        <v>#REF!</v>
      </c>
      <c r="R47" s="97" t="str">
        <f t="shared" si="31"/>
        <v/>
      </c>
      <c r="S47" s="98" t="e">
        <f t="shared" ref="S47:S71" si="47">IF($S$8="Habilitado",IF($A47="","",ROUND(VLOOKUP($A47,UNITARIO_9,5,FALSE),2)),"")</f>
        <v>#REF!</v>
      </c>
      <c r="T47" s="97" t="str">
        <f t="shared" si="32"/>
        <v/>
      </c>
      <c r="U47" s="98" t="e">
        <f t="shared" ref="U47:U71" si="48">IF($U$8="Habilitado",IF($A47="","",ROUND(VLOOKUP($A47,UNITARIO_10,5,FALSE),2)),"")</f>
        <v>#REF!</v>
      </c>
      <c r="V47" s="97" t="str">
        <f t="shared" si="33"/>
        <v/>
      </c>
      <c r="W47" s="98" t="e">
        <f t="shared" ref="W47:AE71" si="49">IF($W$8="Habilitado",IF($A47="","",ROUND(VLOOKUP($A47,UNITARIO_11,5,FALSE),2)),"")</f>
        <v>#REF!</v>
      </c>
      <c r="X47" s="97" t="str">
        <f t="shared" si="34"/>
        <v/>
      </c>
      <c r="Y47" s="98" t="e">
        <f t="shared" si="49"/>
        <v>#REF!</v>
      </c>
      <c r="Z47" s="97" t="str">
        <f t="shared" si="35"/>
        <v/>
      </c>
      <c r="AA47" s="98" t="e">
        <f t="shared" si="49"/>
        <v>#REF!</v>
      </c>
      <c r="AB47" s="97" t="str">
        <f t="shared" si="36"/>
        <v/>
      </c>
      <c r="AC47" s="98" t="e">
        <f t="shared" si="49"/>
        <v>#REF!</v>
      </c>
      <c r="AD47" s="97" t="str">
        <f t="shared" si="37"/>
        <v/>
      </c>
      <c r="AE47" s="98" t="e">
        <f t="shared" si="49"/>
        <v>#REF!</v>
      </c>
      <c r="AF47" s="97" t="str">
        <f t="shared" si="38"/>
        <v/>
      </c>
    </row>
    <row r="48" spans="1:32" ht="21" hidden="1" customHeight="1">
      <c r="A48" s="94"/>
      <c r="B48" s="95" t="str">
        <f t="shared" si="2"/>
        <v/>
      </c>
      <c r="C48" s="96" t="str">
        <f t="shared" si="39"/>
        <v/>
      </c>
      <c r="D48" s="97" t="str">
        <f t="shared" si="4"/>
        <v/>
      </c>
      <c r="E48" s="98" t="str">
        <f t="shared" si="40"/>
        <v/>
      </c>
      <c r="F48" s="97" t="str">
        <f t="shared" si="4"/>
        <v/>
      </c>
      <c r="G48" s="98" t="str">
        <f t="shared" si="41"/>
        <v/>
      </c>
      <c r="H48" s="97" t="str">
        <f t="shared" si="7"/>
        <v/>
      </c>
      <c r="I48" s="98" t="str">
        <f t="shared" si="42"/>
        <v/>
      </c>
      <c r="J48" s="97" t="str">
        <f t="shared" si="27"/>
        <v/>
      </c>
      <c r="K48" s="98" t="e">
        <f t="shared" si="43"/>
        <v>#REF!</v>
      </c>
      <c r="L48" s="97" t="str">
        <f t="shared" si="28"/>
        <v/>
      </c>
      <c r="M48" s="98" t="e">
        <f t="shared" si="44"/>
        <v>#REF!</v>
      </c>
      <c r="N48" s="97" t="str">
        <f t="shared" si="29"/>
        <v/>
      </c>
      <c r="O48" s="98" t="e">
        <f t="shared" si="45"/>
        <v>#REF!</v>
      </c>
      <c r="P48" s="97" t="str">
        <f t="shared" si="30"/>
        <v/>
      </c>
      <c r="Q48" s="98" t="e">
        <f t="shared" si="46"/>
        <v>#REF!</v>
      </c>
      <c r="R48" s="97" t="str">
        <f t="shared" si="31"/>
        <v/>
      </c>
      <c r="S48" s="98" t="e">
        <f t="shared" si="47"/>
        <v>#REF!</v>
      </c>
      <c r="T48" s="97" t="str">
        <f t="shared" si="32"/>
        <v/>
      </c>
      <c r="U48" s="98" t="e">
        <f t="shared" si="48"/>
        <v>#REF!</v>
      </c>
      <c r="V48" s="97" t="str">
        <f t="shared" si="33"/>
        <v/>
      </c>
      <c r="W48" s="98" t="e">
        <f t="shared" si="49"/>
        <v>#REF!</v>
      </c>
      <c r="X48" s="97" t="str">
        <f t="shared" si="34"/>
        <v/>
      </c>
      <c r="Y48" s="98" t="e">
        <f t="shared" si="49"/>
        <v>#REF!</v>
      </c>
      <c r="Z48" s="97" t="str">
        <f t="shared" si="35"/>
        <v/>
      </c>
      <c r="AA48" s="98" t="e">
        <f t="shared" si="49"/>
        <v>#REF!</v>
      </c>
      <c r="AB48" s="97" t="str">
        <f t="shared" si="36"/>
        <v/>
      </c>
      <c r="AC48" s="98" t="e">
        <f t="shared" si="49"/>
        <v>#REF!</v>
      </c>
      <c r="AD48" s="97" t="str">
        <f t="shared" si="37"/>
        <v/>
      </c>
      <c r="AE48" s="98" t="e">
        <f t="shared" si="49"/>
        <v>#REF!</v>
      </c>
      <c r="AF48" s="97" t="str">
        <f t="shared" si="38"/>
        <v/>
      </c>
    </row>
    <row r="49" spans="1:32" ht="21" hidden="1" customHeight="1">
      <c r="A49" s="94"/>
      <c r="B49" s="95" t="str">
        <f t="shared" si="2"/>
        <v/>
      </c>
      <c r="C49" s="96" t="str">
        <f t="shared" si="39"/>
        <v/>
      </c>
      <c r="D49" s="97" t="str">
        <f t="shared" si="4"/>
        <v/>
      </c>
      <c r="E49" s="98" t="str">
        <f t="shared" si="40"/>
        <v/>
      </c>
      <c r="F49" s="97" t="str">
        <f t="shared" si="4"/>
        <v/>
      </c>
      <c r="G49" s="98" t="str">
        <f t="shared" si="41"/>
        <v/>
      </c>
      <c r="H49" s="97" t="str">
        <f t="shared" si="7"/>
        <v/>
      </c>
      <c r="I49" s="98" t="str">
        <f t="shared" si="42"/>
        <v/>
      </c>
      <c r="J49" s="97" t="str">
        <f t="shared" si="27"/>
        <v/>
      </c>
      <c r="K49" s="98" t="e">
        <f t="shared" si="43"/>
        <v>#REF!</v>
      </c>
      <c r="L49" s="97" t="str">
        <f t="shared" si="28"/>
        <v/>
      </c>
      <c r="M49" s="98" t="e">
        <f t="shared" si="44"/>
        <v>#REF!</v>
      </c>
      <c r="N49" s="97" t="str">
        <f t="shared" si="29"/>
        <v/>
      </c>
      <c r="O49" s="98" t="e">
        <f t="shared" si="45"/>
        <v>#REF!</v>
      </c>
      <c r="P49" s="97" t="str">
        <f t="shared" si="30"/>
        <v/>
      </c>
      <c r="Q49" s="98" t="e">
        <f t="shared" si="46"/>
        <v>#REF!</v>
      </c>
      <c r="R49" s="97" t="str">
        <f t="shared" si="31"/>
        <v/>
      </c>
      <c r="S49" s="98" t="e">
        <f t="shared" si="47"/>
        <v>#REF!</v>
      </c>
      <c r="T49" s="97" t="str">
        <f t="shared" si="32"/>
        <v/>
      </c>
      <c r="U49" s="98" t="e">
        <f t="shared" si="48"/>
        <v>#REF!</v>
      </c>
      <c r="V49" s="97" t="str">
        <f t="shared" si="33"/>
        <v/>
      </c>
      <c r="W49" s="98" t="e">
        <f t="shared" si="49"/>
        <v>#REF!</v>
      </c>
      <c r="X49" s="97" t="str">
        <f t="shared" si="34"/>
        <v/>
      </c>
      <c r="Y49" s="98" t="e">
        <f t="shared" si="49"/>
        <v>#REF!</v>
      </c>
      <c r="Z49" s="97" t="str">
        <f t="shared" si="35"/>
        <v/>
      </c>
      <c r="AA49" s="98" t="e">
        <f t="shared" si="49"/>
        <v>#REF!</v>
      </c>
      <c r="AB49" s="97" t="str">
        <f t="shared" si="36"/>
        <v/>
      </c>
      <c r="AC49" s="98" t="e">
        <f t="shared" si="49"/>
        <v>#REF!</v>
      </c>
      <c r="AD49" s="97" t="str">
        <f t="shared" si="37"/>
        <v/>
      </c>
      <c r="AE49" s="98" t="e">
        <f t="shared" si="49"/>
        <v>#REF!</v>
      </c>
      <c r="AF49" s="97" t="str">
        <f t="shared" si="38"/>
        <v/>
      </c>
    </row>
    <row r="50" spans="1:32" ht="21" hidden="1" customHeight="1">
      <c r="A50" s="94"/>
      <c r="B50" s="95" t="str">
        <f t="shared" si="2"/>
        <v/>
      </c>
      <c r="C50" s="96" t="str">
        <f t="shared" si="39"/>
        <v/>
      </c>
      <c r="D50" s="97" t="str">
        <f t="shared" si="4"/>
        <v/>
      </c>
      <c r="E50" s="98" t="str">
        <f t="shared" si="40"/>
        <v/>
      </c>
      <c r="F50" s="97" t="str">
        <f t="shared" si="4"/>
        <v/>
      </c>
      <c r="G50" s="98" t="str">
        <f t="shared" si="41"/>
        <v/>
      </c>
      <c r="H50" s="97" t="str">
        <f t="shared" si="7"/>
        <v/>
      </c>
      <c r="I50" s="98" t="str">
        <f t="shared" si="42"/>
        <v/>
      </c>
      <c r="J50" s="97" t="str">
        <f t="shared" si="27"/>
        <v/>
      </c>
      <c r="K50" s="98" t="e">
        <f t="shared" si="43"/>
        <v>#REF!</v>
      </c>
      <c r="L50" s="97" t="str">
        <f t="shared" si="28"/>
        <v/>
      </c>
      <c r="M50" s="98" t="e">
        <f t="shared" si="44"/>
        <v>#REF!</v>
      </c>
      <c r="N50" s="97" t="str">
        <f t="shared" si="29"/>
        <v/>
      </c>
      <c r="O50" s="98" t="e">
        <f t="shared" si="45"/>
        <v>#REF!</v>
      </c>
      <c r="P50" s="97" t="str">
        <f t="shared" si="30"/>
        <v/>
      </c>
      <c r="Q50" s="98" t="e">
        <f t="shared" si="46"/>
        <v>#REF!</v>
      </c>
      <c r="R50" s="97" t="str">
        <f t="shared" si="31"/>
        <v/>
      </c>
      <c r="S50" s="98" t="e">
        <f t="shared" si="47"/>
        <v>#REF!</v>
      </c>
      <c r="T50" s="97" t="str">
        <f t="shared" si="32"/>
        <v/>
      </c>
      <c r="U50" s="98" t="e">
        <f t="shared" si="48"/>
        <v>#REF!</v>
      </c>
      <c r="V50" s="97" t="str">
        <f t="shared" si="33"/>
        <v/>
      </c>
      <c r="W50" s="98" t="e">
        <f t="shared" si="49"/>
        <v>#REF!</v>
      </c>
      <c r="X50" s="97" t="str">
        <f t="shared" si="34"/>
        <v/>
      </c>
      <c r="Y50" s="98" t="e">
        <f t="shared" si="49"/>
        <v>#REF!</v>
      </c>
      <c r="Z50" s="97" t="str">
        <f t="shared" si="35"/>
        <v/>
      </c>
      <c r="AA50" s="98" t="e">
        <f t="shared" si="49"/>
        <v>#REF!</v>
      </c>
      <c r="AB50" s="97" t="str">
        <f t="shared" si="36"/>
        <v/>
      </c>
      <c r="AC50" s="98" t="e">
        <f t="shared" si="49"/>
        <v>#REF!</v>
      </c>
      <c r="AD50" s="97" t="str">
        <f t="shared" si="37"/>
        <v/>
      </c>
      <c r="AE50" s="98" t="e">
        <f t="shared" si="49"/>
        <v>#REF!</v>
      </c>
      <c r="AF50" s="97" t="str">
        <f t="shared" si="38"/>
        <v/>
      </c>
    </row>
    <row r="51" spans="1:32" ht="21" hidden="1" customHeight="1">
      <c r="A51" s="94"/>
      <c r="B51" s="95" t="str">
        <f t="shared" si="2"/>
        <v/>
      </c>
      <c r="C51" s="96" t="str">
        <f t="shared" si="39"/>
        <v/>
      </c>
      <c r="D51" s="97" t="str">
        <f t="shared" si="4"/>
        <v/>
      </c>
      <c r="E51" s="98" t="str">
        <f t="shared" si="40"/>
        <v/>
      </c>
      <c r="F51" s="97" t="str">
        <f t="shared" si="4"/>
        <v/>
      </c>
      <c r="G51" s="98" t="str">
        <f t="shared" si="41"/>
        <v/>
      </c>
      <c r="H51" s="97" t="str">
        <f t="shared" si="7"/>
        <v/>
      </c>
      <c r="I51" s="98" t="str">
        <f t="shared" si="42"/>
        <v/>
      </c>
      <c r="J51" s="97" t="str">
        <f t="shared" si="27"/>
        <v/>
      </c>
      <c r="K51" s="98" t="e">
        <f t="shared" si="43"/>
        <v>#REF!</v>
      </c>
      <c r="L51" s="97" t="str">
        <f t="shared" si="28"/>
        <v/>
      </c>
      <c r="M51" s="98" t="e">
        <f t="shared" si="44"/>
        <v>#REF!</v>
      </c>
      <c r="N51" s="97" t="str">
        <f t="shared" si="29"/>
        <v/>
      </c>
      <c r="O51" s="98" t="e">
        <f t="shared" si="45"/>
        <v>#REF!</v>
      </c>
      <c r="P51" s="97" t="str">
        <f t="shared" si="30"/>
        <v/>
      </c>
      <c r="Q51" s="98" t="e">
        <f t="shared" si="46"/>
        <v>#REF!</v>
      </c>
      <c r="R51" s="97" t="str">
        <f t="shared" si="31"/>
        <v/>
      </c>
      <c r="S51" s="98" t="e">
        <f t="shared" si="47"/>
        <v>#REF!</v>
      </c>
      <c r="T51" s="97" t="str">
        <f t="shared" si="32"/>
        <v/>
      </c>
      <c r="U51" s="98" t="e">
        <f t="shared" si="48"/>
        <v>#REF!</v>
      </c>
      <c r="V51" s="97" t="str">
        <f t="shared" si="33"/>
        <v/>
      </c>
      <c r="W51" s="98" t="e">
        <f t="shared" si="49"/>
        <v>#REF!</v>
      </c>
      <c r="X51" s="97" t="str">
        <f t="shared" si="34"/>
        <v/>
      </c>
      <c r="Y51" s="98" t="e">
        <f t="shared" si="49"/>
        <v>#REF!</v>
      </c>
      <c r="Z51" s="97" t="str">
        <f t="shared" si="35"/>
        <v/>
      </c>
      <c r="AA51" s="98" t="e">
        <f t="shared" si="49"/>
        <v>#REF!</v>
      </c>
      <c r="AB51" s="97" t="str">
        <f t="shared" si="36"/>
        <v/>
      </c>
      <c r="AC51" s="98" t="e">
        <f t="shared" si="49"/>
        <v>#REF!</v>
      </c>
      <c r="AD51" s="97" t="str">
        <f t="shared" si="37"/>
        <v/>
      </c>
      <c r="AE51" s="98" t="e">
        <f t="shared" si="49"/>
        <v>#REF!</v>
      </c>
      <c r="AF51" s="97" t="str">
        <f t="shared" si="38"/>
        <v/>
      </c>
    </row>
    <row r="52" spans="1:32" ht="21" hidden="1" customHeight="1">
      <c r="A52" s="94"/>
      <c r="B52" s="95" t="str">
        <f t="shared" si="2"/>
        <v/>
      </c>
      <c r="C52" s="96" t="str">
        <f t="shared" si="39"/>
        <v/>
      </c>
      <c r="D52" s="97" t="str">
        <f t="shared" si="4"/>
        <v/>
      </c>
      <c r="E52" s="98" t="str">
        <f t="shared" si="40"/>
        <v/>
      </c>
      <c r="F52" s="97" t="str">
        <f t="shared" si="4"/>
        <v/>
      </c>
      <c r="G52" s="98" t="str">
        <f t="shared" si="41"/>
        <v/>
      </c>
      <c r="H52" s="97" t="str">
        <f t="shared" si="7"/>
        <v/>
      </c>
      <c r="I52" s="98" t="str">
        <f t="shared" si="42"/>
        <v/>
      </c>
      <c r="J52" s="97" t="str">
        <f t="shared" si="27"/>
        <v/>
      </c>
      <c r="K52" s="98" t="e">
        <f t="shared" si="43"/>
        <v>#REF!</v>
      </c>
      <c r="L52" s="97" t="str">
        <f t="shared" si="28"/>
        <v/>
      </c>
      <c r="M52" s="98" t="e">
        <f t="shared" si="44"/>
        <v>#REF!</v>
      </c>
      <c r="N52" s="97" t="str">
        <f t="shared" si="29"/>
        <v/>
      </c>
      <c r="O52" s="98" t="e">
        <f t="shared" si="45"/>
        <v>#REF!</v>
      </c>
      <c r="P52" s="97" t="str">
        <f t="shared" si="30"/>
        <v/>
      </c>
      <c r="Q52" s="98" t="e">
        <f t="shared" si="46"/>
        <v>#REF!</v>
      </c>
      <c r="R52" s="97" t="str">
        <f t="shared" si="31"/>
        <v/>
      </c>
      <c r="S52" s="98" t="e">
        <f t="shared" si="47"/>
        <v>#REF!</v>
      </c>
      <c r="T52" s="97" t="str">
        <f t="shared" si="32"/>
        <v/>
      </c>
      <c r="U52" s="98" t="e">
        <f t="shared" si="48"/>
        <v>#REF!</v>
      </c>
      <c r="V52" s="97" t="str">
        <f t="shared" si="33"/>
        <v/>
      </c>
      <c r="W52" s="98" t="e">
        <f t="shared" si="49"/>
        <v>#REF!</v>
      </c>
      <c r="X52" s="97" t="str">
        <f t="shared" si="34"/>
        <v/>
      </c>
      <c r="Y52" s="98" t="e">
        <f t="shared" si="49"/>
        <v>#REF!</v>
      </c>
      <c r="Z52" s="97" t="str">
        <f t="shared" si="35"/>
        <v/>
      </c>
      <c r="AA52" s="98" t="e">
        <f t="shared" si="49"/>
        <v>#REF!</v>
      </c>
      <c r="AB52" s="97" t="str">
        <f t="shared" si="36"/>
        <v/>
      </c>
      <c r="AC52" s="98" t="e">
        <f t="shared" si="49"/>
        <v>#REF!</v>
      </c>
      <c r="AD52" s="97" t="str">
        <f t="shared" si="37"/>
        <v/>
      </c>
      <c r="AE52" s="98" t="e">
        <f t="shared" si="49"/>
        <v>#REF!</v>
      </c>
      <c r="AF52" s="97" t="str">
        <f t="shared" si="38"/>
        <v/>
      </c>
    </row>
    <row r="53" spans="1:32" ht="21" hidden="1" customHeight="1">
      <c r="A53" s="94"/>
      <c r="B53" s="95" t="str">
        <f t="shared" si="2"/>
        <v/>
      </c>
      <c r="C53" s="96" t="str">
        <f t="shared" si="39"/>
        <v/>
      </c>
      <c r="D53" s="97" t="str">
        <f t="shared" si="4"/>
        <v/>
      </c>
      <c r="E53" s="98" t="str">
        <f t="shared" si="40"/>
        <v/>
      </c>
      <c r="F53" s="97" t="str">
        <f t="shared" si="4"/>
        <v/>
      </c>
      <c r="G53" s="98" t="str">
        <f t="shared" si="41"/>
        <v/>
      </c>
      <c r="H53" s="97" t="str">
        <f t="shared" si="7"/>
        <v/>
      </c>
      <c r="I53" s="98" t="str">
        <f t="shared" si="42"/>
        <v/>
      </c>
      <c r="J53" s="97" t="str">
        <f t="shared" si="27"/>
        <v/>
      </c>
      <c r="K53" s="98" t="e">
        <f t="shared" si="43"/>
        <v>#REF!</v>
      </c>
      <c r="L53" s="97" t="str">
        <f t="shared" si="28"/>
        <v/>
      </c>
      <c r="M53" s="98" t="e">
        <f t="shared" si="44"/>
        <v>#REF!</v>
      </c>
      <c r="N53" s="97" t="str">
        <f t="shared" si="29"/>
        <v/>
      </c>
      <c r="O53" s="98" t="e">
        <f t="shared" si="45"/>
        <v>#REF!</v>
      </c>
      <c r="P53" s="97" t="str">
        <f t="shared" si="30"/>
        <v/>
      </c>
      <c r="Q53" s="98" t="e">
        <f t="shared" si="46"/>
        <v>#REF!</v>
      </c>
      <c r="R53" s="97" t="str">
        <f t="shared" si="31"/>
        <v/>
      </c>
      <c r="S53" s="98" t="e">
        <f t="shared" si="47"/>
        <v>#REF!</v>
      </c>
      <c r="T53" s="97" t="str">
        <f t="shared" si="32"/>
        <v/>
      </c>
      <c r="U53" s="98" t="e">
        <f t="shared" si="48"/>
        <v>#REF!</v>
      </c>
      <c r="V53" s="97" t="str">
        <f t="shared" si="33"/>
        <v/>
      </c>
      <c r="W53" s="98" t="e">
        <f t="shared" si="49"/>
        <v>#REF!</v>
      </c>
      <c r="X53" s="97" t="str">
        <f t="shared" si="34"/>
        <v/>
      </c>
      <c r="Y53" s="98" t="e">
        <f t="shared" si="49"/>
        <v>#REF!</v>
      </c>
      <c r="Z53" s="97" t="str">
        <f t="shared" si="35"/>
        <v/>
      </c>
      <c r="AA53" s="98" t="e">
        <f t="shared" si="49"/>
        <v>#REF!</v>
      </c>
      <c r="AB53" s="97" t="str">
        <f t="shared" si="36"/>
        <v/>
      </c>
      <c r="AC53" s="98" t="e">
        <f t="shared" si="49"/>
        <v>#REF!</v>
      </c>
      <c r="AD53" s="97" t="str">
        <f t="shared" si="37"/>
        <v/>
      </c>
      <c r="AE53" s="98" t="e">
        <f t="shared" si="49"/>
        <v>#REF!</v>
      </c>
      <c r="AF53" s="97" t="str">
        <f t="shared" si="38"/>
        <v/>
      </c>
    </row>
    <row r="54" spans="1:32" ht="21" hidden="1" customHeight="1">
      <c r="A54" s="94"/>
      <c r="B54" s="95" t="str">
        <f t="shared" si="2"/>
        <v/>
      </c>
      <c r="C54" s="96" t="str">
        <f t="shared" si="39"/>
        <v/>
      </c>
      <c r="D54" s="97" t="str">
        <f t="shared" si="4"/>
        <v/>
      </c>
      <c r="E54" s="98" t="str">
        <f t="shared" si="40"/>
        <v/>
      </c>
      <c r="F54" s="97" t="str">
        <f t="shared" si="4"/>
        <v/>
      </c>
      <c r="G54" s="98" t="str">
        <f t="shared" si="41"/>
        <v/>
      </c>
      <c r="H54" s="97" t="str">
        <f t="shared" si="7"/>
        <v/>
      </c>
      <c r="I54" s="98" t="str">
        <f t="shared" si="42"/>
        <v/>
      </c>
      <c r="J54" s="97" t="str">
        <f t="shared" si="27"/>
        <v/>
      </c>
      <c r="K54" s="98" t="e">
        <f t="shared" si="43"/>
        <v>#REF!</v>
      </c>
      <c r="L54" s="97" t="str">
        <f t="shared" si="28"/>
        <v/>
      </c>
      <c r="M54" s="98" t="e">
        <f t="shared" si="44"/>
        <v>#REF!</v>
      </c>
      <c r="N54" s="97" t="str">
        <f t="shared" si="29"/>
        <v/>
      </c>
      <c r="O54" s="98" t="e">
        <f t="shared" si="45"/>
        <v>#REF!</v>
      </c>
      <c r="P54" s="97" t="str">
        <f t="shared" si="30"/>
        <v/>
      </c>
      <c r="Q54" s="98" t="e">
        <f t="shared" si="46"/>
        <v>#REF!</v>
      </c>
      <c r="R54" s="97" t="str">
        <f t="shared" si="31"/>
        <v/>
      </c>
      <c r="S54" s="98" t="e">
        <f t="shared" si="47"/>
        <v>#REF!</v>
      </c>
      <c r="T54" s="97" t="str">
        <f t="shared" si="32"/>
        <v/>
      </c>
      <c r="U54" s="98" t="e">
        <f t="shared" si="48"/>
        <v>#REF!</v>
      </c>
      <c r="V54" s="97" t="str">
        <f t="shared" si="33"/>
        <v/>
      </c>
      <c r="W54" s="98" t="e">
        <f t="shared" si="49"/>
        <v>#REF!</v>
      </c>
      <c r="X54" s="97" t="str">
        <f t="shared" si="34"/>
        <v/>
      </c>
      <c r="Y54" s="98" t="e">
        <f t="shared" si="49"/>
        <v>#REF!</v>
      </c>
      <c r="Z54" s="97" t="str">
        <f t="shared" si="35"/>
        <v/>
      </c>
      <c r="AA54" s="98" t="e">
        <f t="shared" si="49"/>
        <v>#REF!</v>
      </c>
      <c r="AB54" s="97" t="str">
        <f t="shared" si="36"/>
        <v/>
      </c>
      <c r="AC54" s="98" t="e">
        <f t="shared" si="49"/>
        <v>#REF!</v>
      </c>
      <c r="AD54" s="97" t="str">
        <f t="shared" si="37"/>
        <v/>
      </c>
      <c r="AE54" s="98" t="e">
        <f t="shared" si="49"/>
        <v>#REF!</v>
      </c>
      <c r="AF54" s="97" t="str">
        <f t="shared" si="38"/>
        <v/>
      </c>
    </row>
    <row r="55" spans="1:32" ht="21" hidden="1" customHeight="1">
      <c r="A55" s="94"/>
      <c r="B55" s="95" t="str">
        <f t="shared" si="2"/>
        <v/>
      </c>
      <c r="C55" s="96" t="str">
        <f t="shared" si="39"/>
        <v/>
      </c>
      <c r="D55" s="97" t="str">
        <f t="shared" si="4"/>
        <v/>
      </c>
      <c r="E55" s="98" t="str">
        <f t="shared" si="40"/>
        <v/>
      </c>
      <c r="F55" s="97" t="str">
        <f t="shared" si="4"/>
        <v/>
      </c>
      <c r="G55" s="98" t="str">
        <f t="shared" si="41"/>
        <v/>
      </c>
      <c r="H55" s="97" t="str">
        <f t="shared" si="7"/>
        <v/>
      </c>
      <c r="I55" s="98" t="str">
        <f t="shared" si="42"/>
        <v/>
      </c>
      <c r="J55" s="97" t="str">
        <f t="shared" si="27"/>
        <v/>
      </c>
      <c r="K55" s="98" t="e">
        <f t="shared" si="43"/>
        <v>#REF!</v>
      </c>
      <c r="L55" s="97" t="str">
        <f t="shared" si="28"/>
        <v/>
      </c>
      <c r="M55" s="98" t="e">
        <f t="shared" si="44"/>
        <v>#REF!</v>
      </c>
      <c r="N55" s="97" t="str">
        <f t="shared" si="29"/>
        <v/>
      </c>
      <c r="O55" s="98" t="e">
        <f t="shared" si="45"/>
        <v>#REF!</v>
      </c>
      <c r="P55" s="97" t="str">
        <f t="shared" si="30"/>
        <v/>
      </c>
      <c r="Q55" s="98" t="e">
        <f t="shared" si="46"/>
        <v>#REF!</v>
      </c>
      <c r="R55" s="97" t="str">
        <f t="shared" si="31"/>
        <v/>
      </c>
      <c r="S55" s="98" t="e">
        <f t="shared" si="47"/>
        <v>#REF!</v>
      </c>
      <c r="T55" s="97" t="str">
        <f t="shared" si="32"/>
        <v/>
      </c>
      <c r="U55" s="98" t="e">
        <f t="shared" si="48"/>
        <v>#REF!</v>
      </c>
      <c r="V55" s="97" t="str">
        <f t="shared" si="33"/>
        <v/>
      </c>
      <c r="W55" s="98" t="e">
        <f t="shared" si="49"/>
        <v>#REF!</v>
      </c>
      <c r="X55" s="97" t="str">
        <f t="shared" si="34"/>
        <v/>
      </c>
      <c r="Y55" s="98" t="e">
        <f t="shared" si="49"/>
        <v>#REF!</v>
      </c>
      <c r="Z55" s="97" t="str">
        <f t="shared" si="35"/>
        <v/>
      </c>
      <c r="AA55" s="98" t="e">
        <f t="shared" si="49"/>
        <v>#REF!</v>
      </c>
      <c r="AB55" s="97" t="str">
        <f t="shared" si="36"/>
        <v/>
      </c>
      <c r="AC55" s="98" t="e">
        <f t="shared" si="49"/>
        <v>#REF!</v>
      </c>
      <c r="AD55" s="97" t="str">
        <f t="shared" si="37"/>
        <v/>
      </c>
      <c r="AE55" s="98" t="e">
        <f t="shared" si="49"/>
        <v>#REF!</v>
      </c>
      <c r="AF55" s="97" t="str">
        <f t="shared" si="38"/>
        <v/>
      </c>
    </row>
    <row r="56" spans="1:32" ht="21" hidden="1" customHeight="1">
      <c r="A56" s="94"/>
      <c r="B56" s="95" t="str">
        <f t="shared" si="2"/>
        <v/>
      </c>
      <c r="C56" s="96" t="str">
        <f t="shared" si="39"/>
        <v/>
      </c>
      <c r="D56" s="97" t="str">
        <f t="shared" si="4"/>
        <v/>
      </c>
      <c r="E56" s="98" t="str">
        <f t="shared" si="40"/>
        <v/>
      </c>
      <c r="F56" s="97" t="str">
        <f t="shared" si="4"/>
        <v/>
      </c>
      <c r="G56" s="98" t="str">
        <f t="shared" si="41"/>
        <v/>
      </c>
      <c r="H56" s="97" t="str">
        <f t="shared" si="7"/>
        <v/>
      </c>
      <c r="I56" s="98" t="str">
        <f t="shared" si="42"/>
        <v/>
      </c>
      <c r="J56" s="97" t="str">
        <f t="shared" si="27"/>
        <v/>
      </c>
      <c r="K56" s="98" t="e">
        <f t="shared" si="43"/>
        <v>#REF!</v>
      </c>
      <c r="L56" s="97" t="str">
        <f t="shared" si="28"/>
        <v/>
      </c>
      <c r="M56" s="98" t="e">
        <f t="shared" si="44"/>
        <v>#REF!</v>
      </c>
      <c r="N56" s="97" t="str">
        <f t="shared" si="29"/>
        <v/>
      </c>
      <c r="O56" s="98" t="e">
        <f t="shared" si="45"/>
        <v>#REF!</v>
      </c>
      <c r="P56" s="97" t="str">
        <f t="shared" si="30"/>
        <v/>
      </c>
      <c r="Q56" s="98" t="e">
        <f t="shared" si="46"/>
        <v>#REF!</v>
      </c>
      <c r="R56" s="97" t="str">
        <f t="shared" si="31"/>
        <v/>
      </c>
      <c r="S56" s="98" t="e">
        <f t="shared" si="47"/>
        <v>#REF!</v>
      </c>
      <c r="T56" s="97" t="str">
        <f t="shared" si="32"/>
        <v/>
      </c>
      <c r="U56" s="98" t="e">
        <f t="shared" si="48"/>
        <v>#REF!</v>
      </c>
      <c r="V56" s="97" t="str">
        <f t="shared" si="33"/>
        <v/>
      </c>
      <c r="W56" s="98" t="e">
        <f t="shared" si="49"/>
        <v>#REF!</v>
      </c>
      <c r="X56" s="97" t="str">
        <f t="shared" si="34"/>
        <v/>
      </c>
      <c r="Y56" s="98" t="e">
        <f t="shared" si="49"/>
        <v>#REF!</v>
      </c>
      <c r="Z56" s="97" t="str">
        <f t="shared" si="35"/>
        <v/>
      </c>
      <c r="AA56" s="98" t="e">
        <f t="shared" si="49"/>
        <v>#REF!</v>
      </c>
      <c r="AB56" s="97" t="str">
        <f t="shared" si="36"/>
        <v/>
      </c>
      <c r="AC56" s="98" t="e">
        <f t="shared" si="49"/>
        <v>#REF!</v>
      </c>
      <c r="AD56" s="97" t="str">
        <f t="shared" si="37"/>
        <v/>
      </c>
      <c r="AE56" s="98" t="e">
        <f t="shared" si="49"/>
        <v>#REF!</v>
      </c>
      <c r="AF56" s="97" t="str">
        <f t="shared" si="38"/>
        <v/>
      </c>
    </row>
    <row r="57" spans="1:32" ht="21" hidden="1" customHeight="1">
      <c r="A57" s="94"/>
      <c r="B57" s="95" t="str">
        <f t="shared" si="2"/>
        <v/>
      </c>
      <c r="C57" s="96" t="str">
        <f t="shared" si="39"/>
        <v/>
      </c>
      <c r="D57" s="97" t="str">
        <f t="shared" si="4"/>
        <v/>
      </c>
      <c r="E57" s="98" t="str">
        <f t="shared" si="40"/>
        <v/>
      </c>
      <c r="F57" s="97" t="str">
        <f t="shared" si="4"/>
        <v/>
      </c>
      <c r="G57" s="98" t="str">
        <f t="shared" si="41"/>
        <v/>
      </c>
      <c r="H57" s="97" t="str">
        <f t="shared" si="7"/>
        <v/>
      </c>
      <c r="I57" s="98" t="str">
        <f t="shared" si="42"/>
        <v/>
      </c>
      <c r="J57" s="97" t="str">
        <f t="shared" si="27"/>
        <v/>
      </c>
      <c r="K57" s="98" t="e">
        <f t="shared" si="43"/>
        <v>#REF!</v>
      </c>
      <c r="L57" s="97" t="str">
        <f t="shared" si="28"/>
        <v/>
      </c>
      <c r="M57" s="98" t="e">
        <f t="shared" si="44"/>
        <v>#REF!</v>
      </c>
      <c r="N57" s="97" t="str">
        <f t="shared" si="29"/>
        <v/>
      </c>
      <c r="O57" s="98" t="e">
        <f t="shared" si="45"/>
        <v>#REF!</v>
      </c>
      <c r="P57" s="97" t="str">
        <f t="shared" si="30"/>
        <v/>
      </c>
      <c r="Q57" s="98" t="e">
        <f t="shared" si="46"/>
        <v>#REF!</v>
      </c>
      <c r="R57" s="97" t="str">
        <f t="shared" si="31"/>
        <v/>
      </c>
      <c r="S57" s="98" t="e">
        <f t="shared" si="47"/>
        <v>#REF!</v>
      </c>
      <c r="T57" s="97" t="str">
        <f t="shared" si="32"/>
        <v/>
      </c>
      <c r="U57" s="98" t="e">
        <f t="shared" si="48"/>
        <v>#REF!</v>
      </c>
      <c r="V57" s="97" t="str">
        <f t="shared" si="33"/>
        <v/>
      </c>
      <c r="W57" s="98" t="e">
        <f t="shared" si="49"/>
        <v>#REF!</v>
      </c>
      <c r="X57" s="97" t="str">
        <f t="shared" si="34"/>
        <v/>
      </c>
      <c r="Y57" s="98" t="e">
        <f t="shared" si="49"/>
        <v>#REF!</v>
      </c>
      <c r="Z57" s="97" t="str">
        <f t="shared" si="35"/>
        <v/>
      </c>
      <c r="AA57" s="98" t="e">
        <f t="shared" si="49"/>
        <v>#REF!</v>
      </c>
      <c r="AB57" s="97" t="str">
        <f t="shared" si="36"/>
        <v/>
      </c>
      <c r="AC57" s="98" t="e">
        <f t="shared" si="49"/>
        <v>#REF!</v>
      </c>
      <c r="AD57" s="97" t="str">
        <f t="shared" si="37"/>
        <v/>
      </c>
      <c r="AE57" s="98" t="e">
        <f t="shared" si="49"/>
        <v>#REF!</v>
      </c>
      <c r="AF57" s="97" t="str">
        <f t="shared" si="38"/>
        <v/>
      </c>
    </row>
    <row r="58" spans="1:32" ht="21" hidden="1" customHeight="1">
      <c r="A58" s="94"/>
      <c r="B58" s="95" t="str">
        <f t="shared" si="2"/>
        <v/>
      </c>
      <c r="C58" s="96" t="str">
        <f t="shared" si="39"/>
        <v/>
      </c>
      <c r="D58" s="97" t="str">
        <f t="shared" si="4"/>
        <v/>
      </c>
      <c r="E58" s="98" t="str">
        <f t="shared" si="40"/>
        <v/>
      </c>
      <c r="F58" s="97" t="str">
        <f t="shared" si="4"/>
        <v/>
      </c>
      <c r="G58" s="98" t="str">
        <f t="shared" si="41"/>
        <v/>
      </c>
      <c r="H58" s="97" t="str">
        <f t="shared" si="7"/>
        <v/>
      </c>
      <c r="I58" s="98" t="str">
        <f t="shared" si="42"/>
        <v/>
      </c>
      <c r="J58" s="97" t="str">
        <f t="shared" si="27"/>
        <v/>
      </c>
      <c r="K58" s="98" t="e">
        <f t="shared" si="43"/>
        <v>#REF!</v>
      </c>
      <c r="L58" s="97" t="str">
        <f t="shared" si="28"/>
        <v/>
      </c>
      <c r="M58" s="98" t="e">
        <f t="shared" si="44"/>
        <v>#REF!</v>
      </c>
      <c r="N58" s="97" t="str">
        <f t="shared" si="29"/>
        <v/>
      </c>
      <c r="O58" s="98" t="e">
        <f t="shared" si="45"/>
        <v>#REF!</v>
      </c>
      <c r="P58" s="97" t="str">
        <f t="shared" si="30"/>
        <v/>
      </c>
      <c r="Q58" s="98" t="e">
        <f t="shared" si="46"/>
        <v>#REF!</v>
      </c>
      <c r="R58" s="97" t="str">
        <f t="shared" si="31"/>
        <v/>
      </c>
      <c r="S58" s="98" t="e">
        <f t="shared" si="47"/>
        <v>#REF!</v>
      </c>
      <c r="T58" s="97" t="str">
        <f t="shared" si="32"/>
        <v/>
      </c>
      <c r="U58" s="98" t="e">
        <f t="shared" si="48"/>
        <v>#REF!</v>
      </c>
      <c r="V58" s="97" t="str">
        <f t="shared" si="33"/>
        <v/>
      </c>
      <c r="W58" s="98" t="e">
        <f t="shared" si="49"/>
        <v>#REF!</v>
      </c>
      <c r="X58" s="97" t="str">
        <f t="shared" si="34"/>
        <v/>
      </c>
      <c r="Y58" s="98" t="e">
        <f t="shared" si="49"/>
        <v>#REF!</v>
      </c>
      <c r="Z58" s="97" t="str">
        <f t="shared" si="35"/>
        <v/>
      </c>
      <c r="AA58" s="98" t="e">
        <f t="shared" si="49"/>
        <v>#REF!</v>
      </c>
      <c r="AB58" s="97" t="str">
        <f t="shared" si="36"/>
        <v/>
      </c>
      <c r="AC58" s="98" t="e">
        <f t="shared" si="49"/>
        <v>#REF!</v>
      </c>
      <c r="AD58" s="97" t="str">
        <f t="shared" si="37"/>
        <v/>
      </c>
      <c r="AE58" s="98" t="e">
        <f t="shared" si="49"/>
        <v>#REF!</v>
      </c>
      <c r="AF58" s="97" t="str">
        <f t="shared" si="38"/>
        <v/>
      </c>
    </row>
    <row r="59" spans="1:32" ht="21" hidden="1" customHeight="1">
      <c r="A59" s="94"/>
      <c r="B59" s="95" t="str">
        <f t="shared" si="2"/>
        <v/>
      </c>
      <c r="C59" s="96" t="str">
        <f t="shared" si="39"/>
        <v/>
      </c>
      <c r="D59" s="97" t="str">
        <f t="shared" si="4"/>
        <v/>
      </c>
      <c r="E59" s="98" t="str">
        <f t="shared" si="40"/>
        <v/>
      </c>
      <c r="F59" s="97" t="str">
        <f t="shared" si="4"/>
        <v/>
      </c>
      <c r="G59" s="98" t="str">
        <f t="shared" si="41"/>
        <v/>
      </c>
      <c r="H59" s="97" t="str">
        <f t="shared" si="7"/>
        <v/>
      </c>
      <c r="I59" s="98" t="str">
        <f t="shared" si="42"/>
        <v/>
      </c>
      <c r="J59" s="97" t="str">
        <f t="shared" si="27"/>
        <v/>
      </c>
      <c r="K59" s="98" t="e">
        <f t="shared" si="43"/>
        <v>#REF!</v>
      </c>
      <c r="L59" s="97" t="str">
        <f t="shared" si="28"/>
        <v/>
      </c>
      <c r="M59" s="98" t="e">
        <f t="shared" si="44"/>
        <v>#REF!</v>
      </c>
      <c r="N59" s="97" t="str">
        <f t="shared" si="29"/>
        <v/>
      </c>
      <c r="O59" s="98" t="e">
        <f t="shared" si="45"/>
        <v>#REF!</v>
      </c>
      <c r="P59" s="97" t="str">
        <f t="shared" si="30"/>
        <v/>
      </c>
      <c r="Q59" s="98" t="e">
        <f t="shared" si="46"/>
        <v>#REF!</v>
      </c>
      <c r="R59" s="97" t="str">
        <f t="shared" si="31"/>
        <v/>
      </c>
      <c r="S59" s="98" t="e">
        <f t="shared" si="47"/>
        <v>#REF!</v>
      </c>
      <c r="T59" s="97" t="str">
        <f t="shared" si="32"/>
        <v/>
      </c>
      <c r="U59" s="98" t="e">
        <f t="shared" si="48"/>
        <v>#REF!</v>
      </c>
      <c r="V59" s="97" t="str">
        <f t="shared" si="33"/>
        <v/>
      </c>
      <c r="W59" s="98" t="e">
        <f t="shared" si="49"/>
        <v>#REF!</v>
      </c>
      <c r="X59" s="97" t="str">
        <f t="shared" si="34"/>
        <v/>
      </c>
      <c r="Y59" s="98" t="e">
        <f t="shared" si="49"/>
        <v>#REF!</v>
      </c>
      <c r="Z59" s="97" t="str">
        <f t="shared" si="35"/>
        <v/>
      </c>
      <c r="AA59" s="98" t="e">
        <f t="shared" si="49"/>
        <v>#REF!</v>
      </c>
      <c r="AB59" s="97" t="str">
        <f t="shared" si="36"/>
        <v/>
      </c>
      <c r="AC59" s="98" t="e">
        <f t="shared" si="49"/>
        <v>#REF!</v>
      </c>
      <c r="AD59" s="97" t="str">
        <f t="shared" si="37"/>
        <v/>
      </c>
      <c r="AE59" s="98" t="e">
        <f t="shared" si="49"/>
        <v>#REF!</v>
      </c>
      <c r="AF59" s="97" t="str">
        <f t="shared" si="38"/>
        <v/>
      </c>
    </row>
    <row r="60" spans="1:32" ht="21" hidden="1" customHeight="1">
      <c r="A60" s="94"/>
      <c r="B60" s="95" t="str">
        <f t="shared" si="2"/>
        <v/>
      </c>
      <c r="C60" s="96" t="str">
        <f t="shared" si="39"/>
        <v/>
      </c>
      <c r="D60" s="97" t="str">
        <f t="shared" si="4"/>
        <v/>
      </c>
      <c r="E60" s="98" t="str">
        <f t="shared" si="40"/>
        <v/>
      </c>
      <c r="F60" s="97" t="str">
        <f t="shared" si="4"/>
        <v/>
      </c>
      <c r="G60" s="98" t="str">
        <f t="shared" si="41"/>
        <v/>
      </c>
      <c r="H60" s="97" t="str">
        <f t="shared" si="7"/>
        <v/>
      </c>
      <c r="I60" s="98" t="str">
        <f t="shared" si="42"/>
        <v/>
      </c>
      <c r="J60" s="97" t="str">
        <f t="shared" si="27"/>
        <v/>
      </c>
      <c r="K60" s="98" t="e">
        <f t="shared" si="43"/>
        <v>#REF!</v>
      </c>
      <c r="L60" s="97" t="str">
        <f t="shared" si="28"/>
        <v/>
      </c>
      <c r="M60" s="98" t="e">
        <f t="shared" si="44"/>
        <v>#REF!</v>
      </c>
      <c r="N60" s="97" t="str">
        <f t="shared" si="29"/>
        <v/>
      </c>
      <c r="O60" s="98" t="e">
        <f t="shared" si="45"/>
        <v>#REF!</v>
      </c>
      <c r="P60" s="97" t="str">
        <f t="shared" si="30"/>
        <v/>
      </c>
      <c r="Q60" s="98" t="e">
        <f t="shared" si="46"/>
        <v>#REF!</v>
      </c>
      <c r="R60" s="97" t="str">
        <f t="shared" si="31"/>
        <v/>
      </c>
      <c r="S60" s="98" t="e">
        <f t="shared" si="47"/>
        <v>#REF!</v>
      </c>
      <c r="T60" s="97" t="str">
        <f t="shared" si="32"/>
        <v/>
      </c>
      <c r="U60" s="98" t="e">
        <f t="shared" si="48"/>
        <v>#REF!</v>
      </c>
      <c r="V60" s="97" t="str">
        <f t="shared" si="33"/>
        <v/>
      </c>
      <c r="W60" s="98" t="e">
        <f t="shared" si="49"/>
        <v>#REF!</v>
      </c>
      <c r="X60" s="97" t="str">
        <f t="shared" si="34"/>
        <v/>
      </c>
      <c r="Y60" s="98" t="e">
        <f t="shared" si="49"/>
        <v>#REF!</v>
      </c>
      <c r="Z60" s="97" t="str">
        <f t="shared" si="35"/>
        <v/>
      </c>
      <c r="AA60" s="98" t="e">
        <f t="shared" si="49"/>
        <v>#REF!</v>
      </c>
      <c r="AB60" s="97" t="str">
        <f t="shared" si="36"/>
        <v/>
      </c>
      <c r="AC60" s="98" t="e">
        <f t="shared" si="49"/>
        <v>#REF!</v>
      </c>
      <c r="AD60" s="97" t="str">
        <f t="shared" si="37"/>
        <v/>
      </c>
      <c r="AE60" s="98" t="e">
        <f t="shared" si="49"/>
        <v>#REF!</v>
      </c>
      <c r="AF60" s="97" t="str">
        <f t="shared" si="38"/>
        <v/>
      </c>
    </row>
    <row r="61" spans="1:32" ht="21" hidden="1" customHeight="1">
      <c r="A61" s="94"/>
      <c r="B61" s="95" t="str">
        <f t="shared" si="2"/>
        <v/>
      </c>
      <c r="C61" s="96" t="str">
        <f t="shared" si="39"/>
        <v/>
      </c>
      <c r="D61" s="97" t="str">
        <f t="shared" si="4"/>
        <v/>
      </c>
      <c r="E61" s="98" t="str">
        <f t="shared" si="40"/>
        <v/>
      </c>
      <c r="F61" s="97" t="str">
        <f t="shared" si="4"/>
        <v/>
      </c>
      <c r="G61" s="98" t="str">
        <f t="shared" si="41"/>
        <v/>
      </c>
      <c r="H61" s="97" t="str">
        <f t="shared" si="7"/>
        <v/>
      </c>
      <c r="I61" s="98" t="str">
        <f t="shared" si="42"/>
        <v/>
      </c>
      <c r="J61" s="97" t="str">
        <f t="shared" si="27"/>
        <v/>
      </c>
      <c r="K61" s="98" t="e">
        <f t="shared" si="43"/>
        <v>#REF!</v>
      </c>
      <c r="L61" s="97" t="str">
        <f t="shared" si="28"/>
        <v/>
      </c>
      <c r="M61" s="98" t="e">
        <f t="shared" si="44"/>
        <v>#REF!</v>
      </c>
      <c r="N61" s="97" t="str">
        <f t="shared" si="29"/>
        <v/>
      </c>
      <c r="O61" s="98" t="e">
        <f t="shared" si="45"/>
        <v>#REF!</v>
      </c>
      <c r="P61" s="97" t="str">
        <f t="shared" si="30"/>
        <v/>
      </c>
      <c r="Q61" s="98" t="e">
        <f t="shared" si="46"/>
        <v>#REF!</v>
      </c>
      <c r="R61" s="97" t="str">
        <f t="shared" si="31"/>
        <v/>
      </c>
      <c r="S61" s="98" t="e">
        <f t="shared" si="47"/>
        <v>#REF!</v>
      </c>
      <c r="T61" s="97" t="str">
        <f t="shared" si="32"/>
        <v/>
      </c>
      <c r="U61" s="98" t="e">
        <f t="shared" si="48"/>
        <v>#REF!</v>
      </c>
      <c r="V61" s="97" t="str">
        <f t="shared" si="33"/>
        <v/>
      </c>
      <c r="W61" s="98" t="e">
        <f t="shared" si="49"/>
        <v>#REF!</v>
      </c>
      <c r="X61" s="97" t="str">
        <f t="shared" si="34"/>
        <v/>
      </c>
      <c r="Y61" s="98" t="e">
        <f t="shared" si="49"/>
        <v>#REF!</v>
      </c>
      <c r="Z61" s="97" t="str">
        <f t="shared" si="35"/>
        <v/>
      </c>
      <c r="AA61" s="98" t="e">
        <f t="shared" si="49"/>
        <v>#REF!</v>
      </c>
      <c r="AB61" s="97" t="str">
        <f t="shared" si="36"/>
        <v/>
      </c>
      <c r="AC61" s="98" t="e">
        <f t="shared" si="49"/>
        <v>#REF!</v>
      </c>
      <c r="AD61" s="97" t="str">
        <f t="shared" si="37"/>
        <v/>
      </c>
      <c r="AE61" s="98" t="e">
        <f t="shared" si="49"/>
        <v>#REF!</v>
      </c>
      <c r="AF61" s="97" t="str">
        <f t="shared" si="38"/>
        <v/>
      </c>
    </row>
    <row r="62" spans="1:32" ht="21" hidden="1" customHeight="1">
      <c r="A62" s="94"/>
      <c r="B62" s="95" t="str">
        <f t="shared" si="2"/>
        <v/>
      </c>
      <c r="C62" s="96" t="str">
        <f t="shared" si="39"/>
        <v/>
      </c>
      <c r="D62" s="97" t="str">
        <f t="shared" si="4"/>
        <v/>
      </c>
      <c r="E62" s="98" t="str">
        <f t="shared" si="40"/>
        <v/>
      </c>
      <c r="F62" s="97" t="str">
        <f t="shared" si="4"/>
        <v/>
      </c>
      <c r="G62" s="98" t="str">
        <f t="shared" si="41"/>
        <v/>
      </c>
      <c r="H62" s="97" t="str">
        <f t="shared" si="7"/>
        <v/>
      </c>
      <c r="I62" s="98" t="str">
        <f t="shared" si="42"/>
        <v/>
      </c>
      <c r="J62" s="97" t="str">
        <f t="shared" si="27"/>
        <v/>
      </c>
      <c r="K62" s="98" t="e">
        <f t="shared" si="43"/>
        <v>#REF!</v>
      </c>
      <c r="L62" s="97" t="str">
        <f t="shared" si="28"/>
        <v/>
      </c>
      <c r="M62" s="98" t="e">
        <f t="shared" si="44"/>
        <v>#REF!</v>
      </c>
      <c r="N62" s="97" t="str">
        <f t="shared" si="29"/>
        <v/>
      </c>
      <c r="O62" s="98" t="e">
        <f t="shared" si="45"/>
        <v>#REF!</v>
      </c>
      <c r="P62" s="97" t="str">
        <f t="shared" si="30"/>
        <v/>
      </c>
      <c r="Q62" s="98" t="e">
        <f t="shared" si="46"/>
        <v>#REF!</v>
      </c>
      <c r="R62" s="97" t="str">
        <f t="shared" si="31"/>
        <v/>
      </c>
      <c r="S62" s="98" t="e">
        <f t="shared" si="47"/>
        <v>#REF!</v>
      </c>
      <c r="T62" s="97" t="str">
        <f t="shared" si="32"/>
        <v/>
      </c>
      <c r="U62" s="98" t="e">
        <f t="shared" si="48"/>
        <v>#REF!</v>
      </c>
      <c r="V62" s="97" t="str">
        <f t="shared" si="33"/>
        <v/>
      </c>
      <c r="W62" s="98" t="e">
        <f t="shared" si="49"/>
        <v>#REF!</v>
      </c>
      <c r="X62" s="97" t="str">
        <f t="shared" si="34"/>
        <v/>
      </c>
      <c r="Y62" s="98" t="e">
        <f t="shared" si="49"/>
        <v>#REF!</v>
      </c>
      <c r="Z62" s="97" t="str">
        <f t="shared" si="35"/>
        <v/>
      </c>
      <c r="AA62" s="98" t="e">
        <f t="shared" si="49"/>
        <v>#REF!</v>
      </c>
      <c r="AB62" s="97" t="str">
        <f t="shared" si="36"/>
        <v/>
      </c>
      <c r="AC62" s="98" t="e">
        <f t="shared" si="49"/>
        <v>#REF!</v>
      </c>
      <c r="AD62" s="97" t="str">
        <f t="shared" si="37"/>
        <v/>
      </c>
      <c r="AE62" s="98" t="e">
        <f t="shared" si="49"/>
        <v>#REF!</v>
      </c>
      <c r="AF62" s="97" t="str">
        <f t="shared" si="38"/>
        <v/>
      </c>
    </row>
    <row r="63" spans="1:32" ht="21" hidden="1" customHeight="1">
      <c r="A63" s="94"/>
      <c r="B63" s="95" t="str">
        <f t="shared" si="2"/>
        <v/>
      </c>
      <c r="C63" s="96" t="str">
        <f t="shared" si="39"/>
        <v/>
      </c>
      <c r="D63" s="97" t="str">
        <f t="shared" si="4"/>
        <v/>
      </c>
      <c r="E63" s="98" t="str">
        <f t="shared" si="40"/>
        <v/>
      </c>
      <c r="F63" s="97" t="str">
        <f t="shared" si="4"/>
        <v/>
      </c>
      <c r="G63" s="98" t="str">
        <f t="shared" si="41"/>
        <v/>
      </c>
      <c r="H63" s="97" t="str">
        <f t="shared" si="7"/>
        <v/>
      </c>
      <c r="I63" s="98" t="str">
        <f t="shared" si="42"/>
        <v/>
      </c>
      <c r="J63" s="97" t="str">
        <f t="shared" si="27"/>
        <v/>
      </c>
      <c r="K63" s="98" t="e">
        <f t="shared" si="43"/>
        <v>#REF!</v>
      </c>
      <c r="L63" s="97" t="str">
        <f t="shared" si="28"/>
        <v/>
      </c>
      <c r="M63" s="98" t="e">
        <f t="shared" si="44"/>
        <v>#REF!</v>
      </c>
      <c r="N63" s="97" t="str">
        <f t="shared" si="29"/>
        <v/>
      </c>
      <c r="O63" s="98" t="e">
        <f t="shared" si="45"/>
        <v>#REF!</v>
      </c>
      <c r="P63" s="97" t="str">
        <f t="shared" si="30"/>
        <v/>
      </c>
      <c r="Q63" s="98" t="e">
        <f t="shared" si="46"/>
        <v>#REF!</v>
      </c>
      <c r="R63" s="97" t="str">
        <f t="shared" si="31"/>
        <v/>
      </c>
      <c r="S63" s="98" t="e">
        <f t="shared" si="47"/>
        <v>#REF!</v>
      </c>
      <c r="T63" s="97" t="str">
        <f t="shared" si="32"/>
        <v/>
      </c>
      <c r="U63" s="98" t="e">
        <f t="shared" si="48"/>
        <v>#REF!</v>
      </c>
      <c r="V63" s="97" t="str">
        <f t="shared" si="33"/>
        <v/>
      </c>
      <c r="W63" s="98" t="e">
        <f t="shared" si="49"/>
        <v>#REF!</v>
      </c>
      <c r="X63" s="97" t="str">
        <f t="shared" si="34"/>
        <v/>
      </c>
      <c r="Y63" s="98" t="e">
        <f t="shared" si="49"/>
        <v>#REF!</v>
      </c>
      <c r="Z63" s="97" t="str">
        <f t="shared" si="35"/>
        <v/>
      </c>
      <c r="AA63" s="98" t="e">
        <f t="shared" si="49"/>
        <v>#REF!</v>
      </c>
      <c r="AB63" s="97" t="str">
        <f t="shared" si="36"/>
        <v/>
      </c>
      <c r="AC63" s="98" t="e">
        <f t="shared" si="49"/>
        <v>#REF!</v>
      </c>
      <c r="AD63" s="97" t="str">
        <f t="shared" si="37"/>
        <v/>
      </c>
      <c r="AE63" s="98" t="e">
        <f t="shared" si="49"/>
        <v>#REF!</v>
      </c>
      <c r="AF63" s="97" t="str">
        <f t="shared" si="38"/>
        <v/>
      </c>
    </row>
    <row r="64" spans="1:32" ht="21" hidden="1" customHeight="1">
      <c r="A64" s="94"/>
      <c r="B64" s="95" t="str">
        <f t="shared" si="2"/>
        <v/>
      </c>
      <c r="C64" s="96" t="str">
        <f t="shared" si="39"/>
        <v/>
      </c>
      <c r="D64" s="97" t="str">
        <f t="shared" si="4"/>
        <v/>
      </c>
      <c r="E64" s="98" t="str">
        <f t="shared" si="40"/>
        <v/>
      </c>
      <c r="F64" s="97" t="str">
        <f t="shared" si="4"/>
        <v/>
      </c>
      <c r="G64" s="98" t="str">
        <f t="shared" si="41"/>
        <v/>
      </c>
      <c r="H64" s="97" t="str">
        <f t="shared" si="7"/>
        <v/>
      </c>
      <c r="I64" s="98" t="str">
        <f t="shared" si="42"/>
        <v/>
      </c>
      <c r="J64" s="97" t="str">
        <f t="shared" si="27"/>
        <v/>
      </c>
      <c r="K64" s="98" t="e">
        <f t="shared" si="43"/>
        <v>#REF!</v>
      </c>
      <c r="L64" s="97" t="str">
        <f t="shared" si="28"/>
        <v/>
      </c>
      <c r="M64" s="98" t="e">
        <f t="shared" si="44"/>
        <v>#REF!</v>
      </c>
      <c r="N64" s="97" t="str">
        <f t="shared" si="29"/>
        <v/>
      </c>
      <c r="O64" s="98" t="e">
        <f t="shared" si="45"/>
        <v>#REF!</v>
      </c>
      <c r="P64" s="97" t="str">
        <f t="shared" si="30"/>
        <v/>
      </c>
      <c r="Q64" s="98" t="e">
        <f t="shared" si="46"/>
        <v>#REF!</v>
      </c>
      <c r="R64" s="97" t="str">
        <f t="shared" si="31"/>
        <v/>
      </c>
      <c r="S64" s="98" t="e">
        <f t="shared" si="47"/>
        <v>#REF!</v>
      </c>
      <c r="T64" s="97" t="str">
        <f t="shared" si="32"/>
        <v/>
      </c>
      <c r="U64" s="98" t="e">
        <f t="shared" si="48"/>
        <v>#REF!</v>
      </c>
      <c r="V64" s="97" t="str">
        <f t="shared" si="33"/>
        <v/>
      </c>
      <c r="W64" s="98" t="e">
        <f t="shared" si="49"/>
        <v>#REF!</v>
      </c>
      <c r="X64" s="97" t="str">
        <f t="shared" si="34"/>
        <v/>
      </c>
      <c r="Y64" s="98" t="e">
        <f t="shared" si="49"/>
        <v>#REF!</v>
      </c>
      <c r="Z64" s="97" t="str">
        <f t="shared" si="35"/>
        <v/>
      </c>
      <c r="AA64" s="98" t="e">
        <f t="shared" si="49"/>
        <v>#REF!</v>
      </c>
      <c r="AB64" s="97" t="str">
        <f t="shared" si="36"/>
        <v/>
      </c>
      <c r="AC64" s="98" t="e">
        <f t="shared" si="49"/>
        <v>#REF!</v>
      </c>
      <c r="AD64" s="97" t="str">
        <f t="shared" si="37"/>
        <v/>
      </c>
      <c r="AE64" s="98" t="e">
        <f t="shared" si="49"/>
        <v>#REF!</v>
      </c>
      <c r="AF64" s="97" t="str">
        <f t="shared" si="38"/>
        <v/>
      </c>
    </row>
    <row r="65" spans="1:32" ht="21" hidden="1" customHeight="1">
      <c r="A65" s="94"/>
      <c r="B65" s="95" t="str">
        <f t="shared" si="2"/>
        <v/>
      </c>
      <c r="C65" s="96" t="str">
        <f t="shared" si="39"/>
        <v/>
      </c>
      <c r="D65" s="97" t="str">
        <f t="shared" si="4"/>
        <v/>
      </c>
      <c r="E65" s="98" t="str">
        <f t="shared" si="40"/>
        <v/>
      </c>
      <c r="F65" s="97" t="str">
        <f t="shared" si="4"/>
        <v/>
      </c>
      <c r="G65" s="98" t="str">
        <f t="shared" si="41"/>
        <v/>
      </c>
      <c r="H65" s="97" t="str">
        <f t="shared" si="7"/>
        <v/>
      </c>
      <c r="I65" s="98" t="str">
        <f t="shared" si="42"/>
        <v/>
      </c>
      <c r="J65" s="97" t="str">
        <f t="shared" si="27"/>
        <v/>
      </c>
      <c r="K65" s="98" t="e">
        <f t="shared" si="43"/>
        <v>#REF!</v>
      </c>
      <c r="L65" s="97" t="str">
        <f t="shared" si="28"/>
        <v/>
      </c>
      <c r="M65" s="98" t="e">
        <f t="shared" si="44"/>
        <v>#REF!</v>
      </c>
      <c r="N65" s="97" t="str">
        <f t="shared" si="29"/>
        <v/>
      </c>
      <c r="O65" s="98" t="e">
        <f t="shared" si="45"/>
        <v>#REF!</v>
      </c>
      <c r="P65" s="97" t="str">
        <f t="shared" si="30"/>
        <v/>
      </c>
      <c r="Q65" s="98" t="e">
        <f t="shared" si="46"/>
        <v>#REF!</v>
      </c>
      <c r="R65" s="97" t="str">
        <f t="shared" si="31"/>
        <v/>
      </c>
      <c r="S65" s="98" t="e">
        <f t="shared" si="47"/>
        <v>#REF!</v>
      </c>
      <c r="T65" s="97" t="str">
        <f t="shared" si="32"/>
        <v/>
      </c>
      <c r="U65" s="98" t="e">
        <f t="shared" si="48"/>
        <v>#REF!</v>
      </c>
      <c r="V65" s="97" t="str">
        <f t="shared" si="33"/>
        <v/>
      </c>
      <c r="W65" s="98" t="e">
        <f t="shared" si="49"/>
        <v>#REF!</v>
      </c>
      <c r="X65" s="97" t="str">
        <f t="shared" si="34"/>
        <v/>
      </c>
      <c r="Y65" s="98" t="e">
        <f t="shared" si="49"/>
        <v>#REF!</v>
      </c>
      <c r="Z65" s="97" t="str">
        <f t="shared" si="35"/>
        <v/>
      </c>
      <c r="AA65" s="98" t="e">
        <f t="shared" si="49"/>
        <v>#REF!</v>
      </c>
      <c r="AB65" s="97" t="str">
        <f t="shared" si="36"/>
        <v/>
      </c>
      <c r="AC65" s="98" t="e">
        <f t="shared" si="49"/>
        <v>#REF!</v>
      </c>
      <c r="AD65" s="97" t="str">
        <f t="shared" si="37"/>
        <v/>
      </c>
      <c r="AE65" s="98" t="e">
        <f t="shared" si="49"/>
        <v>#REF!</v>
      </c>
      <c r="AF65" s="97" t="str">
        <f t="shared" si="38"/>
        <v/>
      </c>
    </row>
    <row r="66" spans="1:32" ht="21" hidden="1" customHeight="1">
      <c r="A66" s="94"/>
      <c r="B66" s="95" t="str">
        <f t="shared" si="2"/>
        <v/>
      </c>
      <c r="C66" s="96" t="str">
        <f t="shared" si="39"/>
        <v/>
      </c>
      <c r="D66" s="97" t="str">
        <f t="shared" si="4"/>
        <v/>
      </c>
      <c r="E66" s="98" t="str">
        <f t="shared" si="40"/>
        <v/>
      </c>
      <c r="F66" s="97" t="str">
        <f t="shared" si="4"/>
        <v/>
      </c>
      <c r="G66" s="98" t="str">
        <f t="shared" si="41"/>
        <v/>
      </c>
      <c r="H66" s="97" t="str">
        <f t="shared" si="7"/>
        <v/>
      </c>
      <c r="I66" s="98" t="str">
        <f t="shared" si="42"/>
        <v/>
      </c>
      <c r="J66" s="97" t="str">
        <f t="shared" si="27"/>
        <v/>
      </c>
      <c r="K66" s="98" t="e">
        <f t="shared" si="43"/>
        <v>#REF!</v>
      </c>
      <c r="L66" s="97" t="str">
        <f t="shared" si="28"/>
        <v/>
      </c>
      <c r="M66" s="98" t="e">
        <f t="shared" si="44"/>
        <v>#REF!</v>
      </c>
      <c r="N66" s="97" t="str">
        <f t="shared" si="29"/>
        <v/>
      </c>
      <c r="O66" s="98" t="e">
        <f t="shared" si="45"/>
        <v>#REF!</v>
      </c>
      <c r="P66" s="97" t="str">
        <f t="shared" si="30"/>
        <v/>
      </c>
      <c r="Q66" s="98" t="e">
        <f t="shared" si="46"/>
        <v>#REF!</v>
      </c>
      <c r="R66" s="97" t="str">
        <f t="shared" si="31"/>
        <v/>
      </c>
      <c r="S66" s="98" t="e">
        <f t="shared" si="47"/>
        <v>#REF!</v>
      </c>
      <c r="T66" s="97" t="str">
        <f t="shared" si="32"/>
        <v/>
      </c>
      <c r="U66" s="98" t="e">
        <f t="shared" si="48"/>
        <v>#REF!</v>
      </c>
      <c r="V66" s="97" t="str">
        <f t="shared" si="33"/>
        <v/>
      </c>
      <c r="W66" s="98" t="e">
        <f t="shared" si="49"/>
        <v>#REF!</v>
      </c>
      <c r="X66" s="97" t="str">
        <f t="shared" si="34"/>
        <v/>
      </c>
      <c r="Y66" s="98" t="e">
        <f t="shared" si="49"/>
        <v>#REF!</v>
      </c>
      <c r="Z66" s="97" t="str">
        <f t="shared" si="35"/>
        <v/>
      </c>
      <c r="AA66" s="98" t="e">
        <f t="shared" si="49"/>
        <v>#REF!</v>
      </c>
      <c r="AB66" s="97" t="str">
        <f t="shared" si="36"/>
        <v/>
      </c>
      <c r="AC66" s="98" t="e">
        <f t="shared" si="49"/>
        <v>#REF!</v>
      </c>
      <c r="AD66" s="97" t="str">
        <f t="shared" si="37"/>
        <v/>
      </c>
      <c r="AE66" s="98" t="e">
        <f t="shared" si="49"/>
        <v>#REF!</v>
      </c>
      <c r="AF66" s="97" t="str">
        <f t="shared" si="38"/>
        <v/>
      </c>
    </row>
    <row r="67" spans="1:32" ht="21" hidden="1" customHeight="1">
      <c r="A67" s="94"/>
      <c r="B67" s="95" t="str">
        <f t="shared" si="2"/>
        <v/>
      </c>
      <c r="C67" s="96" t="str">
        <f t="shared" si="39"/>
        <v/>
      </c>
      <c r="D67" s="97" t="str">
        <f t="shared" si="4"/>
        <v/>
      </c>
      <c r="E67" s="98" t="str">
        <f t="shared" si="40"/>
        <v/>
      </c>
      <c r="F67" s="97" t="str">
        <f t="shared" si="4"/>
        <v/>
      </c>
      <c r="G67" s="98" t="str">
        <f t="shared" si="41"/>
        <v/>
      </c>
      <c r="H67" s="97" t="str">
        <f t="shared" si="7"/>
        <v/>
      </c>
      <c r="I67" s="98" t="str">
        <f t="shared" si="42"/>
        <v/>
      </c>
      <c r="J67" s="97" t="str">
        <f t="shared" si="27"/>
        <v/>
      </c>
      <c r="K67" s="98" t="e">
        <f t="shared" si="43"/>
        <v>#REF!</v>
      </c>
      <c r="L67" s="97" t="str">
        <f t="shared" si="28"/>
        <v/>
      </c>
      <c r="M67" s="98" t="e">
        <f t="shared" si="44"/>
        <v>#REF!</v>
      </c>
      <c r="N67" s="97" t="str">
        <f t="shared" si="29"/>
        <v/>
      </c>
      <c r="O67" s="98" t="e">
        <f t="shared" si="45"/>
        <v>#REF!</v>
      </c>
      <c r="P67" s="97" t="str">
        <f t="shared" si="30"/>
        <v/>
      </c>
      <c r="Q67" s="98" t="e">
        <f t="shared" si="46"/>
        <v>#REF!</v>
      </c>
      <c r="R67" s="97" t="str">
        <f t="shared" si="31"/>
        <v/>
      </c>
      <c r="S67" s="98" t="e">
        <f t="shared" si="47"/>
        <v>#REF!</v>
      </c>
      <c r="T67" s="97" t="str">
        <f t="shared" si="32"/>
        <v/>
      </c>
      <c r="U67" s="98" t="e">
        <f t="shared" si="48"/>
        <v>#REF!</v>
      </c>
      <c r="V67" s="97" t="str">
        <f t="shared" si="33"/>
        <v/>
      </c>
      <c r="W67" s="98" t="e">
        <f t="shared" si="49"/>
        <v>#REF!</v>
      </c>
      <c r="X67" s="97" t="str">
        <f t="shared" si="34"/>
        <v/>
      </c>
      <c r="Y67" s="98" t="e">
        <f t="shared" si="49"/>
        <v>#REF!</v>
      </c>
      <c r="Z67" s="97" t="str">
        <f t="shared" si="35"/>
        <v/>
      </c>
      <c r="AA67" s="98" t="e">
        <f t="shared" si="49"/>
        <v>#REF!</v>
      </c>
      <c r="AB67" s="97" t="str">
        <f t="shared" si="36"/>
        <v/>
      </c>
      <c r="AC67" s="98" t="e">
        <f t="shared" si="49"/>
        <v>#REF!</v>
      </c>
      <c r="AD67" s="97" t="str">
        <f t="shared" si="37"/>
        <v/>
      </c>
      <c r="AE67" s="98" t="e">
        <f t="shared" si="49"/>
        <v>#REF!</v>
      </c>
      <c r="AF67" s="97" t="str">
        <f t="shared" si="38"/>
        <v/>
      </c>
    </row>
    <row r="68" spans="1:32" ht="21" hidden="1" customHeight="1">
      <c r="A68" s="94"/>
      <c r="B68" s="95" t="str">
        <f t="shared" si="2"/>
        <v/>
      </c>
      <c r="C68" s="96" t="str">
        <f t="shared" si="39"/>
        <v/>
      </c>
      <c r="D68" s="97" t="str">
        <f t="shared" si="4"/>
        <v/>
      </c>
      <c r="E68" s="98" t="str">
        <f t="shared" si="40"/>
        <v/>
      </c>
      <c r="F68" s="97" t="str">
        <f t="shared" si="4"/>
        <v/>
      </c>
      <c r="G68" s="98" t="str">
        <f t="shared" si="41"/>
        <v/>
      </c>
      <c r="H68" s="97" t="str">
        <f t="shared" si="7"/>
        <v/>
      </c>
      <c r="I68" s="98" t="str">
        <f t="shared" si="42"/>
        <v/>
      </c>
      <c r="J68" s="97" t="str">
        <f t="shared" si="27"/>
        <v/>
      </c>
      <c r="K68" s="98" t="e">
        <f t="shared" si="43"/>
        <v>#REF!</v>
      </c>
      <c r="L68" s="97" t="str">
        <f t="shared" si="28"/>
        <v/>
      </c>
      <c r="M68" s="98" t="e">
        <f t="shared" si="44"/>
        <v>#REF!</v>
      </c>
      <c r="N68" s="97" t="str">
        <f t="shared" si="29"/>
        <v/>
      </c>
      <c r="O68" s="98" t="e">
        <f t="shared" si="45"/>
        <v>#REF!</v>
      </c>
      <c r="P68" s="97" t="str">
        <f t="shared" si="30"/>
        <v/>
      </c>
      <c r="Q68" s="98" t="e">
        <f t="shared" si="46"/>
        <v>#REF!</v>
      </c>
      <c r="R68" s="97" t="str">
        <f t="shared" si="31"/>
        <v/>
      </c>
      <c r="S68" s="98" t="e">
        <f t="shared" si="47"/>
        <v>#REF!</v>
      </c>
      <c r="T68" s="97" t="str">
        <f t="shared" si="32"/>
        <v/>
      </c>
      <c r="U68" s="98" t="e">
        <f t="shared" si="48"/>
        <v>#REF!</v>
      </c>
      <c r="V68" s="97" t="str">
        <f t="shared" si="33"/>
        <v/>
      </c>
      <c r="W68" s="98" t="e">
        <f t="shared" si="49"/>
        <v>#REF!</v>
      </c>
      <c r="X68" s="97" t="str">
        <f t="shared" si="34"/>
        <v/>
      </c>
      <c r="Y68" s="98" t="e">
        <f t="shared" si="49"/>
        <v>#REF!</v>
      </c>
      <c r="Z68" s="97" t="str">
        <f t="shared" si="35"/>
        <v/>
      </c>
      <c r="AA68" s="98" t="e">
        <f t="shared" si="49"/>
        <v>#REF!</v>
      </c>
      <c r="AB68" s="97" t="str">
        <f t="shared" si="36"/>
        <v/>
      </c>
      <c r="AC68" s="98" t="e">
        <f t="shared" si="49"/>
        <v>#REF!</v>
      </c>
      <c r="AD68" s="97" t="str">
        <f t="shared" si="37"/>
        <v/>
      </c>
      <c r="AE68" s="98" t="e">
        <f t="shared" si="49"/>
        <v>#REF!</v>
      </c>
      <c r="AF68" s="97" t="str">
        <f t="shared" si="38"/>
        <v/>
      </c>
    </row>
    <row r="69" spans="1:32" ht="21" hidden="1" customHeight="1">
      <c r="A69" s="94"/>
      <c r="B69" s="95" t="str">
        <f t="shared" si="2"/>
        <v/>
      </c>
      <c r="C69" s="96" t="str">
        <f t="shared" si="39"/>
        <v/>
      </c>
      <c r="D69" s="97" t="str">
        <f t="shared" si="4"/>
        <v/>
      </c>
      <c r="E69" s="98" t="str">
        <f t="shared" si="40"/>
        <v/>
      </c>
      <c r="F69" s="97" t="str">
        <f t="shared" si="4"/>
        <v/>
      </c>
      <c r="G69" s="98" t="str">
        <f t="shared" si="41"/>
        <v/>
      </c>
      <c r="H69" s="97" t="str">
        <f t="shared" si="7"/>
        <v/>
      </c>
      <c r="I69" s="98" t="str">
        <f t="shared" si="42"/>
        <v/>
      </c>
      <c r="J69" s="97" t="str">
        <f t="shared" si="27"/>
        <v/>
      </c>
      <c r="K69" s="98" t="e">
        <f t="shared" si="43"/>
        <v>#REF!</v>
      </c>
      <c r="L69" s="97" t="str">
        <f t="shared" si="28"/>
        <v/>
      </c>
      <c r="M69" s="98" t="e">
        <f t="shared" si="44"/>
        <v>#REF!</v>
      </c>
      <c r="N69" s="97" t="str">
        <f t="shared" si="29"/>
        <v/>
      </c>
      <c r="O69" s="98" t="e">
        <f t="shared" si="45"/>
        <v>#REF!</v>
      </c>
      <c r="P69" s="97" t="str">
        <f t="shared" si="30"/>
        <v/>
      </c>
      <c r="Q69" s="98" t="e">
        <f t="shared" si="46"/>
        <v>#REF!</v>
      </c>
      <c r="R69" s="97" t="str">
        <f t="shared" si="31"/>
        <v/>
      </c>
      <c r="S69" s="98" t="e">
        <f t="shared" si="47"/>
        <v>#REF!</v>
      </c>
      <c r="T69" s="97" t="str">
        <f t="shared" si="32"/>
        <v/>
      </c>
      <c r="U69" s="98" t="e">
        <f t="shared" si="48"/>
        <v>#REF!</v>
      </c>
      <c r="V69" s="97" t="str">
        <f t="shared" si="33"/>
        <v/>
      </c>
      <c r="W69" s="98" t="e">
        <f t="shared" si="49"/>
        <v>#REF!</v>
      </c>
      <c r="X69" s="97" t="str">
        <f t="shared" si="34"/>
        <v/>
      </c>
      <c r="Y69" s="98" t="e">
        <f t="shared" si="49"/>
        <v>#REF!</v>
      </c>
      <c r="Z69" s="97" t="str">
        <f t="shared" si="35"/>
        <v/>
      </c>
      <c r="AA69" s="98" t="e">
        <f t="shared" si="49"/>
        <v>#REF!</v>
      </c>
      <c r="AB69" s="97" t="str">
        <f t="shared" si="36"/>
        <v/>
      </c>
      <c r="AC69" s="98" t="e">
        <f t="shared" si="49"/>
        <v>#REF!</v>
      </c>
      <c r="AD69" s="97" t="str">
        <f t="shared" si="37"/>
        <v/>
      </c>
      <c r="AE69" s="98" t="e">
        <f t="shared" si="49"/>
        <v>#REF!</v>
      </c>
      <c r="AF69" s="97" t="str">
        <f t="shared" si="38"/>
        <v/>
      </c>
    </row>
    <row r="70" spans="1:32" ht="21" hidden="1" customHeight="1">
      <c r="A70" s="94"/>
      <c r="B70" s="95" t="str">
        <f t="shared" si="2"/>
        <v/>
      </c>
      <c r="C70" s="96" t="str">
        <f t="shared" si="39"/>
        <v/>
      </c>
      <c r="D70" s="97" t="str">
        <f t="shared" si="4"/>
        <v/>
      </c>
      <c r="E70" s="98" t="str">
        <f t="shared" si="40"/>
        <v/>
      </c>
      <c r="F70" s="97" t="str">
        <f t="shared" si="4"/>
        <v/>
      </c>
      <c r="G70" s="98" t="str">
        <f t="shared" si="41"/>
        <v/>
      </c>
      <c r="H70" s="97" t="str">
        <f t="shared" si="7"/>
        <v/>
      </c>
      <c r="I70" s="98" t="str">
        <f t="shared" si="42"/>
        <v/>
      </c>
      <c r="J70" s="97" t="str">
        <f t="shared" si="27"/>
        <v/>
      </c>
      <c r="K70" s="98" t="e">
        <f t="shared" si="43"/>
        <v>#REF!</v>
      </c>
      <c r="L70" s="97" t="str">
        <f t="shared" si="28"/>
        <v/>
      </c>
      <c r="M70" s="98" t="e">
        <f t="shared" si="44"/>
        <v>#REF!</v>
      </c>
      <c r="N70" s="97" t="str">
        <f t="shared" si="29"/>
        <v/>
      </c>
      <c r="O70" s="98" t="e">
        <f t="shared" si="45"/>
        <v>#REF!</v>
      </c>
      <c r="P70" s="97" t="str">
        <f t="shared" si="30"/>
        <v/>
      </c>
      <c r="Q70" s="98" t="e">
        <f t="shared" si="46"/>
        <v>#REF!</v>
      </c>
      <c r="R70" s="97" t="str">
        <f t="shared" si="31"/>
        <v/>
      </c>
      <c r="S70" s="98" t="e">
        <f t="shared" si="47"/>
        <v>#REF!</v>
      </c>
      <c r="T70" s="97" t="str">
        <f t="shared" si="32"/>
        <v/>
      </c>
      <c r="U70" s="98" t="e">
        <f t="shared" si="48"/>
        <v>#REF!</v>
      </c>
      <c r="V70" s="97" t="str">
        <f t="shared" si="33"/>
        <v/>
      </c>
      <c r="W70" s="98" t="e">
        <f t="shared" si="49"/>
        <v>#REF!</v>
      </c>
      <c r="X70" s="97" t="str">
        <f t="shared" si="34"/>
        <v/>
      </c>
      <c r="Y70" s="98" t="e">
        <f t="shared" si="49"/>
        <v>#REF!</v>
      </c>
      <c r="Z70" s="97" t="str">
        <f t="shared" si="35"/>
        <v/>
      </c>
      <c r="AA70" s="98" t="e">
        <f t="shared" si="49"/>
        <v>#REF!</v>
      </c>
      <c r="AB70" s="97" t="str">
        <f t="shared" si="36"/>
        <v/>
      </c>
      <c r="AC70" s="98" t="e">
        <f t="shared" si="49"/>
        <v>#REF!</v>
      </c>
      <c r="AD70" s="97" t="str">
        <f t="shared" si="37"/>
        <v/>
      </c>
      <c r="AE70" s="98" t="e">
        <f t="shared" si="49"/>
        <v>#REF!</v>
      </c>
      <c r="AF70" s="97" t="str">
        <f t="shared" si="38"/>
        <v/>
      </c>
    </row>
    <row r="71" spans="1:32" ht="21" hidden="1" customHeight="1">
      <c r="A71" s="94"/>
      <c r="B71" s="95" t="str">
        <f t="shared" si="2"/>
        <v/>
      </c>
      <c r="C71" s="96" t="str">
        <f t="shared" si="39"/>
        <v/>
      </c>
      <c r="D71" s="97" t="str">
        <f t="shared" si="4"/>
        <v/>
      </c>
      <c r="E71" s="98" t="str">
        <f t="shared" si="40"/>
        <v/>
      </c>
      <c r="F71" s="97" t="str">
        <f t="shared" si="4"/>
        <v/>
      </c>
      <c r="G71" s="98" t="str">
        <f t="shared" si="41"/>
        <v/>
      </c>
      <c r="H71" s="97" t="str">
        <f t="shared" si="7"/>
        <v/>
      </c>
      <c r="I71" s="98" t="str">
        <f t="shared" si="42"/>
        <v/>
      </c>
      <c r="J71" s="97" t="str">
        <f t="shared" si="27"/>
        <v/>
      </c>
      <c r="K71" s="98" t="e">
        <f t="shared" si="43"/>
        <v>#REF!</v>
      </c>
      <c r="L71" s="97" t="str">
        <f t="shared" si="28"/>
        <v/>
      </c>
      <c r="M71" s="98" t="e">
        <f t="shared" si="44"/>
        <v>#REF!</v>
      </c>
      <c r="N71" s="97" t="str">
        <f t="shared" si="29"/>
        <v/>
      </c>
      <c r="O71" s="98" t="e">
        <f t="shared" si="45"/>
        <v>#REF!</v>
      </c>
      <c r="P71" s="97" t="str">
        <f t="shared" si="30"/>
        <v/>
      </c>
      <c r="Q71" s="98" t="e">
        <f t="shared" si="46"/>
        <v>#REF!</v>
      </c>
      <c r="R71" s="97" t="str">
        <f t="shared" si="31"/>
        <v/>
      </c>
      <c r="S71" s="98" t="e">
        <f t="shared" si="47"/>
        <v>#REF!</v>
      </c>
      <c r="T71" s="97" t="str">
        <f t="shared" si="32"/>
        <v/>
      </c>
      <c r="U71" s="98" t="e">
        <f t="shared" si="48"/>
        <v>#REF!</v>
      </c>
      <c r="V71" s="97" t="str">
        <f t="shared" si="33"/>
        <v/>
      </c>
      <c r="W71" s="98" t="e">
        <f t="shared" si="49"/>
        <v>#REF!</v>
      </c>
      <c r="X71" s="97" t="str">
        <f t="shared" si="34"/>
        <v/>
      </c>
      <c r="Y71" s="98" t="e">
        <f t="shared" si="49"/>
        <v>#REF!</v>
      </c>
      <c r="Z71" s="97" t="str">
        <f t="shared" si="35"/>
        <v/>
      </c>
      <c r="AA71" s="98" t="e">
        <f t="shared" si="49"/>
        <v>#REF!</v>
      </c>
      <c r="AB71" s="97" t="str">
        <f t="shared" si="36"/>
        <v/>
      </c>
      <c r="AC71" s="98" t="e">
        <f t="shared" si="49"/>
        <v>#REF!</v>
      </c>
      <c r="AD71" s="97" t="str">
        <f t="shared" si="37"/>
        <v/>
      </c>
      <c r="AE71" s="98" t="e">
        <f t="shared" si="49"/>
        <v>#REF!</v>
      </c>
      <c r="AF71" s="97" t="str">
        <f t="shared" si="38"/>
        <v/>
      </c>
    </row>
    <row r="72" spans="1:32" ht="21"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row>
    <row r="73" spans="1:32" ht="21.75" customHeight="1">
      <c r="A73" s="557" t="s">
        <v>130</v>
      </c>
      <c r="B73" s="558"/>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row>
    <row r="74" spans="1:32" ht="21" customHeight="1">
      <c r="A74" s="94" t="s">
        <v>205</v>
      </c>
      <c r="B74" s="95" t="e">
        <f t="shared" ref="B74:B160" si="50">IF(A74="","",IF($K$4="Media aritmética",ROUND(AVERAGE(C74,E74,G74,I74,K74,M74,O74,Q74,S74,U74,W74),2),ROUND(_xlfn.STDEV.P(C74,E74,G74,I74,K74,M74,O74,Q74,S74,U74,W74),2)))</f>
        <v>#REF!</v>
      </c>
      <c r="C74" s="98" t="str">
        <f t="shared" ref="C74:C102" si="51">IF($C$8="Habilitado",IF($A74="","",ROUND(VLOOKUP($A74,UNITARIO_1,5,FALSE),2)),"")</f>
        <v/>
      </c>
      <c r="D74" s="97" t="str">
        <f t="shared" ref="D74:D160" si="52">IF($A74="","",IF(C74="","",IF($K$4="Media aritmética",(C74&lt;=$B74)*($G$5/$B$5)+(C74&gt;$B74)*0,IF(AND(ROUND(AVERAGE($C74,$E74,$G74,$I74,$K74,$M74,$O74,$Q74,$S74,$U74,$W74),2)-$B74/2&lt;=C74,(ROUND(AVERAGE($C74,$E74,$G74,$I74,$K74,$M74,$O74,$Q74,$S74,$U74,$W74),2)+$B74/2&gt;C74)),($G$5/$B$5),0))))</f>
        <v/>
      </c>
      <c r="E74" s="98">
        <f t="shared" ref="E74:E102" si="53">IF($E$8="Habilitado",IF($A74="","",ROUND(VLOOKUP($A74,UNITARIO_2,5,FALSE),2)),"")</f>
        <v>24000000</v>
      </c>
      <c r="F74" s="97" t="e">
        <f t="shared" ref="F74:F120" si="54">IF($A74="","",IF(E74="","",IF($K$4="Media aritmética",(E74&lt;=$B74)*($G$5/$B$5)+(E74&gt;$B74)*0,IF(AND(ROUND(AVERAGE($C74,$E74,$G74,$I74,$K74,$M74,$O74,$Q74,$S74,$U74,$W74),2)-$B74/2&lt;=E74,(ROUND(AVERAGE($C74,$E74,$G74,$I74,$K74,$M74,$O74,$Q74,$S74,$U74,$W74),2)+$B74/2&gt;E74)),($G$5/$B$5),0))))</f>
        <v>#REF!</v>
      </c>
      <c r="G74" s="98" t="str">
        <f t="shared" ref="G74:G102" si="55">IF($G$8="Habilitado",IF($A74="","",ROUND(VLOOKUP($A74,UNITARIO_3,5,FALSE),2)),"")</f>
        <v/>
      </c>
      <c r="H74" s="97" t="str">
        <f t="shared" ref="H74:H120" si="56">IF($A74="","",IF(G74="","",IF($K$4="Media aritmética",(G74&lt;=$B74)*($G$5/$B$5)+(G74&gt;$B74)*0,IF(AND(ROUND(AVERAGE($C74,$E74,$G74,$I74,$K74,$M74,$O74,$Q74,$S74,$U74,$W74),2)-$B74/2&lt;=G74,(ROUND(AVERAGE($C74,$E74,$G74,$I74,$K74,$M74,$O74,$Q74,$S74,$U74,$W74),2)+$B74/2&gt;G74)),($G$5/$B$5),0))))</f>
        <v/>
      </c>
      <c r="I74" s="98" t="str">
        <f t="shared" ref="I74:I102" si="57">IF($I$8="Habilitado",IF($A74="","",ROUND(VLOOKUP($A74,UNITARIO_4,5,FALSE),2)),"")</f>
        <v/>
      </c>
      <c r="J74" s="97" t="str">
        <f t="shared" ref="J74:J120" si="58">IF($A74="","",IF(I74="","",IF($K$4="Media aritmética",(I74&lt;=$B74)*($G$5/$B$5)+(I74&gt;$B74)*0,IF(AND(ROUND(AVERAGE($C74,$E74,$G74,$I74,$K74,$M74,$O74,$Q74,$S74,$U74,$W74),2)-$B74/2&lt;=I74,(ROUND(AVERAGE($C74,$E74,$G74,$I74,$K74,$M74,$O74,$Q74,$S74,$U74,$W74),2)+$B74/2&gt;I74)),($G$5/$B$5),0))))</f>
        <v/>
      </c>
      <c r="K74" s="98" t="e">
        <f t="shared" ref="K74:K102" si="59">IF($K$8="Habilitado",IF($A74="","",ROUND(VLOOKUP($A74,UNITARIO_5,5,FALSE),2)),"")</f>
        <v>#REF!</v>
      </c>
      <c r="L74" s="97" t="e">
        <f t="shared" ref="L74:L120" si="60">IF($A74="","",IF(K74="","",IF($K$4="Media aritmética",(K74&lt;=$B74)*($G$5/$B$5)+(K74&gt;$B74)*0,IF(AND(ROUND(AVERAGE($C74,$E74,$G74,$I74,$K74,$M74,$O74,$Q74,$S74,$U74,$W74),2)-$B74/2&lt;=K74,(ROUND(AVERAGE($C74,$E74,$G74,$I74,$K74,$M74,$O74,$Q74,$S74,$U74,$W74),2)+$B74/2&gt;K74)),($G$5/$B$5),0))))</f>
        <v>#REF!</v>
      </c>
      <c r="M74" s="98" t="e">
        <f t="shared" ref="M74:M102" si="61">IF($M$8="Habilitado",IF($A74="","",ROUND(VLOOKUP($A74,UNITARIO_6,5,FALSE),2)),"")</f>
        <v>#REF!</v>
      </c>
      <c r="N74" s="97" t="e">
        <f t="shared" ref="N74:N120" si="62">IF($A74="","",IF(M74="","",IF($K$4="Media aritmética",(M74&lt;=$B74)*($G$5/$B$5)+(M74&gt;$B74)*0,IF(AND(ROUND(AVERAGE($C74,$E74,$G74,$I74,$K74,$M74,$O74,$Q74,$S74,$U74,$W74),2)-$B74/2&lt;=M74,(ROUND(AVERAGE($C74,$E74,$G74,$I74,$K74,$M74,$O74,$Q74,$S74,$U74,$W74),2)+$B74/2&gt;M74)),($G$5/$B$5),0))))</f>
        <v>#REF!</v>
      </c>
      <c r="O74" s="98" t="e">
        <f t="shared" ref="O74:O102" si="63">IF($O$8="Habilitado",IF($A74="","",ROUND(VLOOKUP($A74,UNITARIO_7,5,FALSE),2)),"")</f>
        <v>#REF!</v>
      </c>
      <c r="P74" s="97" t="e">
        <f t="shared" ref="P74:P120" si="64">IF($A74="","",IF(O74="","",IF($K$4="Media aritmética",(O74&lt;=$B74)*($G$5/$B$5)+(O74&gt;$B74)*0,IF(AND(ROUND(AVERAGE($C74,$E74,$G74,$I74,$K74,$M74,$O74,$Q74,$S74,$U74,$W74),2)-$B74/2&lt;=O74,(ROUND(AVERAGE($C74,$E74,$G74,$I74,$K74,$M74,$O74,$Q74,$S74,$U74,$W74),2)+$B74/2&gt;O74)),($G$5/$B$5),0))))</f>
        <v>#REF!</v>
      </c>
      <c r="Q74" s="98" t="e">
        <f t="shared" ref="Q74:Q102" si="65">IF($Q$8="Habilitado",IF($A74="","",ROUND(VLOOKUP($A74,UNITARIO_8,5,FALSE),2)),"")</f>
        <v>#REF!</v>
      </c>
      <c r="R74" s="97" t="e">
        <f t="shared" ref="R74:R120" si="66">IF($A74="","",IF(Q74="","",IF($K$4="Media aritmética",(Q74&lt;=$B74)*($G$5/$B$5)+(Q74&gt;$B74)*0,IF(AND(ROUND(AVERAGE($C74,$E74,$G74,$I74,$K74,$M74,$O74,$Q74,$S74,$U74,$W74),2)-$B74/2&lt;=Q74,(ROUND(AVERAGE($C74,$E74,$G74,$I74,$K74,$M74,$O74,$Q74,$S74,$U74,$W74),2)+$B74/2&gt;Q74)),($G$5/$B$5),0))))</f>
        <v>#REF!</v>
      </c>
      <c r="S74" s="98" t="e">
        <f t="shared" ref="S74:S102" si="67">IF($S$8="Habilitado",IF($A74="","",ROUND(VLOOKUP($A74,UNITARIO_9,5,FALSE),2)),"")</f>
        <v>#REF!</v>
      </c>
      <c r="T74" s="97" t="e">
        <f t="shared" ref="T74:T120" si="68">IF($A74="","",IF(S74="","",IF($K$4="Media aritmética",(S74&lt;=$B74)*($G$5/$B$5)+(S74&gt;$B74)*0,IF(AND(ROUND(AVERAGE($C74,$E74,$G74,$I74,$K74,$M74,$O74,$Q74,$S74,$U74,$W74),2)-$B74/2&lt;=S74,(ROUND(AVERAGE($C74,$E74,$G74,$I74,$K74,$M74,$O74,$Q74,$S74,$U74,$W74),2)+$B74/2&gt;S74)),($G$5/$B$5),0))))</f>
        <v>#REF!</v>
      </c>
      <c r="U74" s="98" t="e">
        <f t="shared" ref="U74:U102" si="69">IF($U$8="Habilitado",IF($A74="","",ROUND(VLOOKUP($A74,UNITARIO_10,5,FALSE),2)),"")</f>
        <v>#REF!</v>
      </c>
      <c r="V74" s="97" t="e">
        <f t="shared" ref="V74:V120" si="70">IF($A74="","",IF(U74="","",IF($K$4="Media aritmética",(U74&lt;=$B74)*($G$5/$B$5)+(U74&gt;$B74)*0,IF(AND(ROUND(AVERAGE($C74,$E74,$G74,$I74,$K74,$M74,$O74,$Q74,$S74,$U74,$W74),2)-$B74/2&lt;=U74,(ROUND(AVERAGE($C74,$E74,$G74,$I74,$K74,$M74,$O74,$Q74,$S74,$U74,$W74),2)+$B74/2&gt;U74)),($G$5/$B$5),0))))</f>
        <v>#REF!</v>
      </c>
      <c r="W74" s="98" t="e">
        <f t="shared" ref="W74:AE102" si="71">IF($W$8="Habilitado",IF($A74="","",ROUND(VLOOKUP($A74,UNITARIO_11,5,FALSE),2)),"")</f>
        <v>#REF!</v>
      </c>
      <c r="X74" s="97" t="e">
        <f t="shared" ref="X74:X120" si="72">IF($A74="","",IF(W74="","",IF($K$4="Media aritmética",(W74&lt;=$B74)*($G$5/$B$5)+(W74&gt;$B74)*0,IF(AND(ROUND(AVERAGE($C74,$E74,$G74,$I74,$K74,$M74,$O74,$Q74,$S74,$U74,$W74),2)-$B74/2&lt;=W74,(ROUND(AVERAGE($C74,$E74,$G74,$I74,$K74,$M74,$O74,$Q74,$S74,$U74,$W74),2)+$B74/2&gt;W74)),($G$5/$B$5),0))))</f>
        <v>#REF!</v>
      </c>
      <c r="Y74" s="98" t="e">
        <f t="shared" si="71"/>
        <v>#REF!</v>
      </c>
      <c r="Z74" s="97" t="e">
        <f t="shared" ref="Z74:Z120" si="73">IF($A74="","",IF(Y74="","",IF($K$4="Media aritmética",(Y74&lt;=$B74)*($G$5/$B$5)+(Y74&gt;$B74)*0,IF(AND(ROUND(AVERAGE($C74,$E74,$G74,$I74,$K74,$M74,$O74,$Q74,$S74,$U74,$W74),2)-$B74/2&lt;=Y74,(ROUND(AVERAGE($C74,$E74,$G74,$I74,$K74,$M74,$O74,$Q74,$S74,$U74,$W74),2)+$B74/2&gt;Y74)),($G$5/$B$5),0))))</f>
        <v>#REF!</v>
      </c>
      <c r="AA74" s="98" t="e">
        <f t="shared" si="71"/>
        <v>#REF!</v>
      </c>
      <c r="AB74" s="97" t="e">
        <f t="shared" ref="AB74:AB120" si="74">IF($A74="","",IF(AA74="","",IF($K$4="Media aritmética",(AA74&lt;=$B74)*($G$5/$B$5)+(AA74&gt;$B74)*0,IF(AND(ROUND(AVERAGE($C74,$E74,$G74,$I74,$K74,$M74,$O74,$Q74,$S74,$U74,$W74),2)-$B74/2&lt;=AA74,(ROUND(AVERAGE($C74,$E74,$G74,$I74,$K74,$M74,$O74,$Q74,$S74,$U74,$W74),2)+$B74/2&gt;AA74)),($G$5/$B$5),0))))</f>
        <v>#REF!</v>
      </c>
      <c r="AC74" s="98" t="e">
        <f t="shared" si="71"/>
        <v>#REF!</v>
      </c>
      <c r="AD74" s="97" t="e">
        <f t="shared" ref="AD74:AD120" si="75">IF($A74="","",IF(AC74="","",IF($K$4="Media aritmética",(AC74&lt;=$B74)*($G$5/$B$5)+(AC74&gt;$B74)*0,IF(AND(ROUND(AVERAGE($C74,$E74,$G74,$I74,$K74,$M74,$O74,$Q74,$S74,$U74,$W74),2)-$B74/2&lt;=AC74,(ROUND(AVERAGE($C74,$E74,$G74,$I74,$K74,$M74,$O74,$Q74,$S74,$U74,$W74),2)+$B74/2&gt;AC74)),($G$5/$B$5),0))))</f>
        <v>#REF!</v>
      </c>
      <c r="AE74" s="98" t="e">
        <f t="shared" si="71"/>
        <v>#REF!</v>
      </c>
      <c r="AF74" s="97" t="e">
        <f t="shared" ref="AF74:AF120" si="76">IF($A74="","",IF(AE74="","",IF($K$4="Media aritmética",(AE74&lt;=$B74)*($G$5/$B$5)+(AE74&gt;$B74)*0,IF(AND(ROUND(AVERAGE($C74,$E74,$G74,$I74,$K74,$M74,$O74,$Q74,$S74,$U74,$W74),2)-$B74/2&lt;=AE74,(ROUND(AVERAGE($C74,$E74,$G74,$I74,$K74,$M74,$O74,$Q74,$S74,$U74,$W74),2)+$B74/2&gt;AE74)),($G$5/$B$5),0))))</f>
        <v>#REF!</v>
      </c>
    </row>
    <row r="75" spans="1:32" ht="21" customHeight="1">
      <c r="A75" s="94" t="s">
        <v>209</v>
      </c>
      <c r="B75" s="95" t="e">
        <f t="shared" si="50"/>
        <v>#REF!</v>
      </c>
      <c r="C75" s="98" t="str">
        <f t="shared" si="51"/>
        <v/>
      </c>
      <c r="D75" s="97" t="str">
        <f t="shared" si="52"/>
        <v/>
      </c>
      <c r="E75" s="98">
        <f t="shared" si="53"/>
        <v>15000000</v>
      </c>
      <c r="F75" s="97" t="e">
        <f t="shared" si="54"/>
        <v>#REF!</v>
      </c>
      <c r="G75" s="98" t="str">
        <f t="shared" si="55"/>
        <v/>
      </c>
      <c r="H75" s="97" t="str">
        <f t="shared" si="56"/>
        <v/>
      </c>
      <c r="I75" s="98" t="str">
        <f t="shared" si="57"/>
        <v/>
      </c>
      <c r="J75" s="97" t="str">
        <f t="shared" si="58"/>
        <v/>
      </c>
      <c r="K75" s="98" t="e">
        <f t="shared" si="59"/>
        <v>#REF!</v>
      </c>
      <c r="L75" s="97" t="e">
        <f t="shared" si="60"/>
        <v>#REF!</v>
      </c>
      <c r="M75" s="98" t="e">
        <f t="shared" si="61"/>
        <v>#REF!</v>
      </c>
      <c r="N75" s="97" t="e">
        <f t="shared" si="62"/>
        <v>#REF!</v>
      </c>
      <c r="O75" s="98" t="e">
        <f t="shared" si="63"/>
        <v>#REF!</v>
      </c>
      <c r="P75" s="97" t="e">
        <f t="shared" si="64"/>
        <v>#REF!</v>
      </c>
      <c r="Q75" s="98" t="e">
        <f t="shared" si="65"/>
        <v>#REF!</v>
      </c>
      <c r="R75" s="97" t="e">
        <f t="shared" si="66"/>
        <v>#REF!</v>
      </c>
      <c r="S75" s="98" t="e">
        <f t="shared" si="67"/>
        <v>#REF!</v>
      </c>
      <c r="T75" s="97" t="e">
        <f t="shared" si="68"/>
        <v>#REF!</v>
      </c>
      <c r="U75" s="98" t="e">
        <f t="shared" si="69"/>
        <v>#REF!</v>
      </c>
      <c r="V75" s="97" t="e">
        <f t="shared" si="70"/>
        <v>#REF!</v>
      </c>
      <c r="W75" s="98" t="e">
        <f t="shared" si="71"/>
        <v>#REF!</v>
      </c>
      <c r="X75" s="97" t="e">
        <f t="shared" si="72"/>
        <v>#REF!</v>
      </c>
      <c r="Y75" s="98" t="e">
        <f t="shared" si="71"/>
        <v>#REF!</v>
      </c>
      <c r="Z75" s="97" t="e">
        <f t="shared" si="73"/>
        <v>#REF!</v>
      </c>
      <c r="AA75" s="98" t="e">
        <f t="shared" si="71"/>
        <v>#REF!</v>
      </c>
      <c r="AB75" s="97" t="e">
        <f t="shared" si="74"/>
        <v>#REF!</v>
      </c>
      <c r="AC75" s="98" t="e">
        <f t="shared" si="71"/>
        <v>#REF!</v>
      </c>
      <c r="AD75" s="97" t="e">
        <f t="shared" si="75"/>
        <v>#REF!</v>
      </c>
      <c r="AE75" s="98" t="e">
        <f t="shared" si="71"/>
        <v>#REF!</v>
      </c>
      <c r="AF75" s="97" t="e">
        <f t="shared" si="76"/>
        <v>#REF!</v>
      </c>
    </row>
    <row r="76" spans="1:32" ht="21" customHeight="1">
      <c r="A76" s="94" t="s">
        <v>211</v>
      </c>
      <c r="B76" s="95" t="e">
        <f t="shared" si="50"/>
        <v>#REF!</v>
      </c>
      <c r="C76" s="98" t="str">
        <f t="shared" si="51"/>
        <v/>
      </c>
      <c r="D76" s="97" t="str">
        <f t="shared" si="52"/>
        <v/>
      </c>
      <c r="E76" s="98">
        <f t="shared" si="53"/>
        <v>9000000</v>
      </c>
      <c r="F76" s="97" t="e">
        <f t="shared" si="54"/>
        <v>#REF!</v>
      </c>
      <c r="G76" s="98" t="str">
        <f t="shared" si="55"/>
        <v/>
      </c>
      <c r="H76" s="97" t="str">
        <f t="shared" si="56"/>
        <v/>
      </c>
      <c r="I76" s="98" t="str">
        <f t="shared" si="57"/>
        <v/>
      </c>
      <c r="J76" s="97" t="str">
        <f t="shared" si="58"/>
        <v/>
      </c>
      <c r="K76" s="98" t="e">
        <f t="shared" si="59"/>
        <v>#REF!</v>
      </c>
      <c r="L76" s="97" t="e">
        <f t="shared" si="60"/>
        <v>#REF!</v>
      </c>
      <c r="M76" s="98" t="e">
        <f t="shared" si="61"/>
        <v>#REF!</v>
      </c>
      <c r="N76" s="97" t="e">
        <f t="shared" si="62"/>
        <v>#REF!</v>
      </c>
      <c r="O76" s="98" t="e">
        <f t="shared" si="63"/>
        <v>#REF!</v>
      </c>
      <c r="P76" s="97" t="e">
        <f t="shared" si="64"/>
        <v>#REF!</v>
      </c>
      <c r="Q76" s="98" t="e">
        <f t="shared" si="65"/>
        <v>#REF!</v>
      </c>
      <c r="R76" s="97" t="e">
        <f t="shared" si="66"/>
        <v>#REF!</v>
      </c>
      <c r="S76" s="98" t="e">
        <f t="shared" si="67"/>
        <v>#REF!</v>
      </c>
      <c r="T76" s="97" t="e">
        <f t="shared" si="68"/>
        <v>#REF!</v>
      </c>
      <c r="U76" s="98" t="e">
        <f t="shared" si="69"/>
        <v>#REF!</v>
      </c>
      <c r="V76" s="97" t="e">
        <f t="shared" si="70"/>
        <v>#REF!</v>
      </c>
      <c r="W76" s="98" t="e">
        <f t="shared" si="71"/>
        <v>#REF!</v>
      </c>
      <c r="X76" s="97" t="e">
        <f t="shared" si="72"/>
        <v>#REF!</v>
      </c>
      <c r="Y76" s="98" t="e">
        <f t="shared" si="71"/>
        <v>#REF!</v>
      </c>
      <c r="Z76" s="97" t="e">
        <f t="shared" si="73"/>
        <v>#REF!</v>
      </c>
      <c r="AA76" s="98" t="e">
        <f t="shared" si="71"/>
        <v>#REF!</v>
      </c>
      <c r="AB76" s="97" t="e">
        <f t="shared" si="74"/>
        <v>#REF!</v>
      </c>
      <c r="AC76" s="98" t="e">
        <f t="shared" si="71"/>
        <v>#REF!</v>
      </c>
      <c r="AD76" s="97" t="e">
        <f t="shared" si="75"/>
        <v>#REF!</v>
      </c>
      <c r="AE76" s="98" t="e">
        <f t="shared" si="71"/>
        <v>#REF!</v>
      </c>
      <c r="AF76" s="97" t="e">
        <f t="shared" si="76"/>
        <v>#REF!</v>
      </c>
    </row>
    <row r="77" spans="1:32" ht="21" customHeight="1">
      <c r="A77" s="94" t="s">
        <v>213</v>
      </c>
      <c r="B77" s="95" t="e">
        <f t="shared" si="50"/>
        <v>#REF!</v>
      </c>
      <c r="C77" s="98" t="str">
        <f t="shared" si="51"/>
        <v/>
      </c>
      <c r="D77" s="97" t="str">
        <f t="shared" si="52"/>
        <v/>
      </c>
      <c r="E77" s="98">
        <f t="shared" si="53"/>
        <v>1400000</v>
      </c>
      <c r="F77" s="97" t="e">
        <f t="shared" si="54"/>
        <v>#REF!</v>
      </c>
      <c r="G77" s="98" t="str">
        <f t="shared" si="55"/>
        <v/>
      </c>
      <c r="H77" s="97" t="str">
        <f t="shared" si="56"/>
        <v/>
      </c>
      <c r="I77" s="98" t="str">
        <f t="shared" si="57"/>
        <v/>
      </c>
      <c r="J77" s="97" t="str">
        <f t="shared" si="58"/>
        <v/>
      </c>
      <c r="K77" s="98" t="e">
        <f t="shared" si="59"/>
        <v>#REF!</v>
      </c>
      <c r="L77" s="97" t="e">
        <f t="shared" si="60"/>
        <v>#REF!</v>
      </c>
      <c r="M77" s="98" t="e">
        <f t="shared" si="61"/>
        <v>#REF!</v>
      </c>
      <c r="N77" s="97" t="e">
        <f t="shared" si="62"/>
        <v>#REF!</v>
      </c>
      <c r="O77" s="98" t="e">
        <f t="shared" si="63"/>
        <v>#REF!</v>
      </c>
      <c r="P77" s="97" t="e">
        <f t="shared" si="64"/>
        <v>#REF!</v>
      </c>
      <c r="Q77" s="98" t="e">
        <f t="shared" si="65"/>
        <v>#REF!</v>
      </c>
      <c r="R77" s="97" t="e">
        <f t="shared" si="66"/>
        <v>#REF!</v>
      </c>
      <c r="S77" s="98" t="e">
        <f t="shared" si="67"/>
        <v>#REF!</v>
      </c>
      <c r="T77" s="97" t="e">
        <f t="shared" si="68"/>
        <v>#REF!</v>
      </c>
      <c r="U77" s="98" t="e">
        <f t="shared" si="69"/>
        <v>#REF!</v>
      </c>
      <c r="V77" s="97" t="e">
        <f t="shared" si="70"/>
        <v>#REF!</v>
      </c>
      <c r="W77" s="98" t="e">
        <f t="shared" si="71"/>
        <v>#REF!</v>
      </c>
      <c r="X77" s="97" t="e">
        <f t="shared" si="72"/>
        <v>#REF!</v>
      </c>
      <c r="Y77" s="98" t="e">
        <f t="shared" si="71"/>
        <v>#REF!</v>
      </c>
      <c r="Z77" s="97" t="e">
        <f t="shared" si="73"/>
        <v>#REF!</v>
      </c>
      <c r="AA77" s="98" t="e">
        <f t="shared" si="71"/>
        <v>#REF!</v>
      </c>
      <c r="AB77" s="97" t="e">
        <f t="shared" si="74"/>
        <v>#REF!</v>
      </c>
      <c r="AC77" s="98" t="e">
        <f t="shared" si="71"/>
        <v>#REF!</v>
      </c>
      <c r="AD77" s="97" t="e">
        <f t="shared" si="75"/>
        <v>#REF!</v>
      </c>
      <c r="AE77" s="98" t="e">
        <f t="shared" si="71"/>
        <v>#REF!</v>
      </c>
      <c r="AF77" s="97" t="e">
        <f t="shared" si="76"/>
        <v>#REF!</v>
      </c>
    </row>
    <row r="78" spans="1:32" ht="21" customHeight="1">
      <c r="A78" s="94" t="s">
        <v>217</v>
      </c>
      <c r="B78" s="95" t="e">
        <f t="shared" si="50"/>
        <v>#REF!</v>
      </c>
      <c r="C78" s="98" t="str">
        <f t="shared" si="51"/>
        <v/>
      </c>
      <c r="D78" s="97" t="str">
        <f t="shared" si="52"/>
        <v/>
      </c>
      <c r="E78" s="98">
        <f t="shared" si="53"/>
        <v>9200000</v>
      </c>
      <c r="F78" s="97" t="e">
        <f t="shared" si="54"/>
        <v>#REF!</v>
      </c>
      <c r="G78" s="98" t="str">
        <f t="shared" si="55"/>
        <v/>
      </c>
      <c r="H78" s="97" t="str">
        <f t="shared" si="56"/>
        <v/>
      </c>
      <c r="I78" s="98" t="str">
        <f t="shared" si="57"/>
        <v/>
      </c>
      <c r="J78" s="97" t="str">
        <f t="shared" si="58"/>
        <v/>
      </c>
      <c r="K78" s="98" t="e">
        <f t="shared" si="59"/>
        <v>#REF!</v>
      </c>
      <c r="L78" s="97" t="e">
        <f t="shared" si="60"/>
        <v>#REF!</v>
      </c>
      <c r="M78" s="98" t="e">
        <f t="shared" si="61"/>
        <v>#REF!</v>
      </c>
      <c r="N78" s="97" t="e">
        <f t="shared" si="62"/>
        <v>#REF!</v>
      </c>
      <c r="O78" s="98" t="e">
        <f t="shared" si="63"/>
        <v>#REF!</v>
      </c>
      <c r="P78" s="97" t="e">
        <f t="shared" si="64"/>
        <v>#REF!</v>
      </c>
      <c r="Q78" s="98" t="e">
        <f t="shared" si="65"/>
        <v>#REF!</v>
      </c>
      <c r="R78" s="97" t="e">
        <f t="shared" si="66"/>
        <v>#REF!</v>
      </c>
      <c r="S78" s="98" t="e">
        <f t="shared" si="67"/>
        <v>#REF!</v>
      </c>
      <c r="T78" s="97" t="e">
        <f t="shared" si="68"/>
        <v>#REF!</v>
      </c>
      <c r="U78" s="98" t="e">
        <f t="shared" si="69"/>
        <v>#REF!</v>
      </c>
      <c r="V78" s="97" t="e">
        <f t="shared" si="70"/>
        <v>#REF!</v>
      </c>
      <c r="W78" s="98" t="e">
        <f t="shared" si="71"/>
        <v>#REF!</v>
      </c>
      <c r="X78" s="97" t="e">
        <f t="shared" si="72"/>
        <v>#REF!</v>
      </c>
      <c r="Y78" s="98" t="e">
        <f t="shared" si="71"/>
        <v>#REF!</v>
      </c>
      <c r="Z78" s="97" t="e">
        <f t="shared" si="73"/>
        <v>#REF!</v>
      </c>
      <c r="AA78" s="98" t="e">
        <f t="shared" si="71"/>
        <v>#REF!</v>
      </c>
      <c r="AB78" s="97" t="e">
        <f t="shared" si="74"/>
        <v>#REF!</v>
      </c>
      <c r="AC78" s="98" t="e">
        <f t="shared" si="71"/>
        <v>#REF!</v>
      </c>
      <c r="AD78" s="97" t="e">
        <f t="shared" si="75"/>
        <v>#REF!</v>
      </c>
      <c r="AE78" s="98" t="e">
        <f t="shared" si="71"/>
        <v>#REF!</v>
      </c>
      <c r="AF78" s="97" t="e">
        <f t="shared" si="76"/>
        <v>#REF!</v>
      </c>
    </row>
    <row r="79" spans="1:32" ht="21" customHeight="1">
      <c r="A79" s="94" t="s">
        <v>227</v>
      </c>
      <c r="B79" s="95" t="e">
        <f t="shared" si="50"/>
        <v>#REF!</v>
      </c>
      <c r="C79" s="98" t="str">
        <f t="shared" si="51"/>
        <v/>
      </c>
      <c r="D79" s="97" t="str">
        <f t="shared" si="52"/>
        <v/>
      </c>
      <c r="E79" s="98">
        <f t="shared" si="53"/>
        <v>3500000</v>
      </c>
      <c r="F79" s="97" t="e">
        <f t="shared" si="54"/>
        <v>#REF!</v>
      </c>
      <c r="G79" s="98" t="str">
        <f t="shared" si="55"/>
        <v/>
      </c>
      <c r="H79" s="97" t="str">
        <f t="shared" si="56"/>
        <v/>
      </c>
      <c r="I79" s="98" t="str">
        <f t="shared" si="57"/>
        <v/>
      </c>
      <c r="J79" s="97" t="str">
        <f t="shared" si="58"/>
        <v/>
      </c>
      <c r="K79" s="98" t="e">
        <f t="shared" si="59"/>
        <v>#REF!</v>
      </c>
      <c r="L79" s="97" t="e">
        <f t="shared" si="60"/>
        <v>#REF!</v>
      </c>
      <c r="M79" s="98" t="e">
        <f t="shared" si="61"/>
        <v>#REF!</v>
      </c>
      <c r="N79" s="97" t="e">
        <f t="shared" si="62"/>
        <v>#REF!</v>
      </c>
      <c r="O79" s="98" t="e">
        <f t="shared" si="63"/>
        <v>#REF!</v>
      </c>
      <c r="P79" s="97" t="e">
        <f t="shared" si="64"/>
        <v>#REF!</v>
      </c>
      <c r="Q79" s="98" t="e">
        <f t="shared" si="65"/>
        <v>#REF!</v>
      </c>
      <c r="R79" s="97" t="e">
        <f t="shared" si="66"/>
        <v>#REF!</v>
      </c>
      <c r="S79" s="98" t="e">
        <f t="shared" si="67"/>
        <v>#REF!</v>
      </c>
      <c r="T79" s="97" t="e">
        <f t="shared" si="68"/>
        <v>#REF!</v>
      </c>
      <c r="U79" s="98" t="e">
        <f t="shared" si="69"/>
        <v>#REF!</v>
      </c>
      <c r="V79" s="97" t="e">
        <f t="shared" si="70"/>
        <v>#REF!</v>
      </c>
      <c r="W79" s="98" t="e">
        <f t="shared" si="71"/>
        <v>#REF!</v>
      </c>
      <c r="X79" s="97" t="e">
        <f t="shared" si="72"/>
        <v>#REF!</v>
      </c>
      <c r="Y79" s="98" t="e">
        <f t="shared" si="71"/>
        <v>#REF!</v>
      </c>
      <c r="Z79" s="97" t="e">
        <f t="shared" si="73"/>
        <v>#REF!</v>
      </c>
      <c r="AA79" s="98" t="e">
        <f t="shared" si="71"/>
        <v>#REF!</v>
      </c>
      <c r="AB79" s="97" t="e">
        <f t="shared" si="74"/>
        <v>#REF!</v>
      </c>
      <c r="AC79" s="98" t="e">
        <f t="shared" si="71"/>
        <v>#REF!</v>
      </c>
      <c r="AD79" s="97" t="e">
        <f t="shared" si="75"/>
        <v>#REF!</v>
      </c>
      <c r="AE79" s="98" t="e">
        <f t="shared" si="71"/>
        <v>#REF!</v>
      </c>
      <c r="AF79" s="97" t="e">
        <f t="shared" si="76"/>
        <v>#REF!</v>
      </c>
    </row>
    <row r="80" spans="1:32" ht="21" customHeight="1">
      <c r="A80" s="94" t="s">
        <v>213</v>
      </c>
      <c r="B80" s="95" t="e">
        <f t="shared" si="50"/>
        <v>#REF!</v>
      </c>
      <c r="C80" s="98" t="str">
        <f t="shared" si="51"/>
        <v/>
      </c>
      <c r="D80" s="97" t="str">
        <f t="shared" si="52"/>
        <v/>
      </c>
      <c r="E80" s="98">
        <f t="shared" si="53"/>
        <v>1400000</v>
      </c>
      <c r="F80" s="97" t="e">
        <f t="shared" si="54"/>
        <v>#REF!</v>
      </c>
      <c r="G80" s="98" t="str">
        <f t="shared" si="55"/>
        <v/>
      </c>
      <c r="H80" s="97" t="str">
        <f t="shared" si="56"/>
        <v/>
      </c>
      <c r="I80" s="98" t="str">
        <f t="shared" si="57"/>
        <v/>
      </c>
      <c r="J80" s="97" t="str">
        <f t="shared" si="58"/>
        <v/>
      </c>
      <c r="K80" s="98" t="e">
        <f t="shared" si="59"/>
        <v>#REF!</v>
      </c>
      <c r="L80" s="97" t="e">
        <f t="shared" si="60"/>
        <v>#REF!</v>
      </c>
      <c r="M80" s="98" t="e">
        <f t="shared" si="61"/>
        <v>#REF!</v>
      </c>
      <c r="N80" s="97" t="e">
        <f t="shared" si="62"/>
        <v>#REF!</v>
      </c>
      <c r="O80" s="98" t="e">
        <f t="shared" si="63"/>
        <v>#REF!</v>
      </c>
      <c r="P80" s="97" t="e">
        <f t="shared" si="64"/>
        <v>#REF!</v>
      </c>
      <c r="Q80" s="98" t="e">
        <f t="shared" si="65"/>
        <v>#REF!</v>
      </c>
      <c r="R80" s="97" t="e">
        <f t="shared" si="66"/>
        <v>#REF!</v>
      </c>
      <c r="S80" s="98" t="e">
        <f t="shared" si="67"/>
        <v>#REF!</v>
      </c>
      <c r="T80" s="97" t="e">
        <f t="shared" si="68"/>
        <v>#REF!</v>
      </c>
      <c r="U80" s="98" t="e">
        <f t="shared" si="69"/>
        <v>#REF!</v>
      </c>
      <c r="V80" s="97" t="e">
        <f t="shared" si="70"/>
        <v>#REF!</v>
      </c>
      <c r="W80" s="98" t="e">
        <f t="shared" si="71"/>
        <v>#REF!</v>
      </c>
      <c r="X80" s="97" t="e">
        <f t="shared" si="72"/>
        <v>#REF!</v>
      </c>
      <c r="Y80" s="98" t="e">
        <f t="shared" si="71"/>
        <v>#REF!</v>
      </c>
      <c r="Z80" s="97" t="e">
        <f t="shared" si="73"/>
        <v>#REF!</v>
      </c>
      <c r="AA80" s="98" t="e">
        <f t="shared" si="71"/>
        <v>#REF!</v>
      </c>
      <c r="AB80" s="97" t="e">
        <f t="shared" si="74"/>
        <v>#REF!</v>
      </c>
      <c r="AC80" s="98" t="e">
        <f t="shared" si="71"/>
        <v>#REF!</v>
      </c>
      <c r="AD80" s="97" t="e">
        <f t="shared" si="75"/>
        <v>#REF!</v>
      </c>
      <c r="AE80" s="98" t="e">
        <f t="shared" si="71"/>
        <v>#REF!</v>
      </c>
      <c r="AF80" s="97" t="e">
        <f t="shared" si="76"/>
        <v>#REF!</v>
      </c>
    </row>
    <row r="81" spans="1:32" ht="21" hidden="1" customHeight="1">
      <c r="A81" s="94"/>
      <c r="B81" s="95" t="str">
        <f t="shared" si="50"/>
        <v/>
      </c>
      <c r="C81" s="98" t="str">
        <f t="shared" si="51"/>
        <v/>
      </c>
      <c r="D81" s="97" t="str">
        <f t="shared" si="52"/>
        <v/>
      </c>
      <c r="E81" s="98" t="str">
        <f t="shared" si="53"/>
        <v/>
      </c>
      <c r="F81" s="97" t="str">
        <f t="shared" si="54"/>
        <v/>
      </c>
      <c r="G81" s="98" t="str">
        <f t="shared" si="55"/>
        <v/>
      </c>
      <c r="H81" s="97" t="str">
        <f t="shared" si="56"/>
        <v/>
      </c>
      <c r="I81" s="98" t="str">
        <f t="shared" si="57"/>
        <v/>
      </c>
      <c r="J81" s="97" t="str">
        <f t="shared" si="58"/>
        <v/>
      </c>
      <c r="K81" s="98" t="e">
        <f t="shared" si="59"/>
        <v>#REF!</v>
      </c>
      <c r="L81" s="97" t="str">
        <f t="shared" si="60"/>
        <v/>
      </c>
      <c r="M81" s="98" t="e">
        <f t="shared" si="61"/>
        <v>#REF!</v>
      </c>
      <c r="N81" s="97" t="str">
        <f t="shared" si="62"/>
        <v/>
      </c>
      <c r="O81" s="98" t="e">
        <f t="shared" si="63"/>
        <v>#REF!</v>
      </c>
      <c r="P81" s="97" t="str">
        <f t="shared" si="64"/>
        <v/>
      </c>
      <c r="Q81" s="98" t="e">
        <f t="shared" si="65"/>
        <v>#REF!</v>
      </c>
      <c r="R81" s="97" t="str">
        <f t="shared" si="66"/>
        <v/>
      </c>
      <c r="S81" s="98" t="e">
        <f t="shared" si="67"/>
        <v>#REF!</v>
      </c>
      <c r="T81" s="97" t="str">
        <f t="shared" si="68"/>
        <v/>
      </c>
      <c r="U81" s="98" t="e">
        <f t="shared" si="69"/>
        <v>#REF!</v>
      </c>
      <c r="V81" s="97" t="str">
        <f t="shared" si="70"/>
        <v/>
      </c>
      <c r="W81" s="98" t="e">
        <f t="shared" si="71"/>
        <v>#REF!</v>
      </c>
      <c r="X81" s="97" t="str">
        <f t="shared" si="72"/>
        <v/>
      </c>
      <c r="Y81" s="98" t="e">
        <f t="shared" si="71"/>
        <v>#REF!</v>
      </c>
      <c r="Z81" s="97" t="str">
        <f t="shared" si="73"/>
        <v/>
      </c>
      <c r="AA81" s="98" t="e">
        <f t="shared" si="71"/>
        <v>#REF!</v>
      </c>
      <c r="AB81" s="97" t="str">
        <f t="shared" si="74"/>
        <v/>
      </c>
      <c r="AC81" s="98" t="e">
        <f t="shared" si="71"/>
        <v>#REF!</v>
      </c>
      <c r="AD81" s="97" t="str">
        <f t="shared" si="75"/>
        <v/>
      </c>
      <c r="AE81" s="98" t="e">
        <f t="shared" si="71"/>
        <v>#REF!</v>
      </c>
      <c r="AF81" s="97" t="str">
        <f t="shared" si="76"/>
        <v/>
      </c>
    </row>
    <row r="82" spans="1:32" ht="21" hidden="1" customHeight="1">
      <c r="A82" s="94"/>
      <c r="B82" s="95" t="str">
        <f t="shared" si="50"/>
        <v/>
      </c>
      <c r="C82" s="98" t="str">
        <f t="shared" si="51"/>
        <v/>
      </c>
      <c r="D82" s="97" t="str">
        <f t="shared" si="52"/>
        <v/>
      </c>
      <c r="E82" s="98" t="str">
        <f t="shared" si="53"/>
        <v/>
      </c>
      <c r="F82" s="97" t="str">
        <f t="shared" si="54"/>
        <v/>
      </c>
      <c r="G82" s="98" t="str">
        <f t="shared" si="55"/>
        <v/>
      </c>
      <c r="H82" s="97" t="str">
        <f t="shared" si="56"/>
        <v/>
      </c>
      <c r="I82" s="98" t="str">
        <f t="shared" si="57"/>
        <v/>
      </c>
      <c r="J82" s="97" t="str">
        <f t="shared" si="58"/>
        <v/>
      </c>
      <c r="K82" s="98" t="e">
        <f t="shared" si="59"/>
        <v>#REF!</v>
      </c>
      <c r="L82" s="97" t="str">
        <f t="shared" si="60"/>
        <v/>
      </c>
      <c r="M82" s="98" t="e">
        <f t="shared" si="61"/>
        <v>#REF!</v>
      </c>
      <c r="N82" s="97" t="str">
        <f t="shared" si="62"/>
        <v/>
      </c>
      <c r="O82" s="98" t="e">
        <f t="shared" si="63"/>
        <v>#REF!</v>
      </c>
      <c r="P82" s="97" t="str">
        <f t="shared" si="64"/>
        <v/>
      </c>
      <c r="Q82" s="98" t="e">
        <f t="shared" si="65"/>
        <v>#REF!</v>
      </c>
      <c r="R82" s="97" t="str">
        <f t="shared" si="66"/>
        <v/>
      </c>
      <c r="S82" s="98" t="e">
        <f t="shared" si="67"/>
        <v>#REF!</v>
      </c>
      <c r="T82" s="97" t="str">
        <f t="shared" si="68"/>
        <v/>
      </c>
      <c r="U82" s="98" t="e">
        <f t="shared" si="69"/>
        <v>#REF!</v>
      </c>
      <c r="V82" s="97" t="str">
        <f t="shared" si="70"/>
        <v/>
      </c>
      <c r="W82" s="98" t="e">
        <f t="shared" si="71"/>
        <v>#REF!</v>
      </c>
      <c r="X82" s="97" t="str">
        <f t="shared" si="72"/>
        <v/>
      </c>
      <c r="Y82" s="98" t="e">
        <f t="shared" si="71"/>
        <v>#REF!</v>
      </c>
      <c r="Z82" s="97" t="str">
        <f t="shared" si="73"/>
        <v/>
      </c>
      <c r="AA82" s="98" t="e">
        <f t="shared" si="71"/>
        <v>#REF!</v>
      </c>
      <c r="AB82" s="97" t="str">
        <f t="shared" si="74"/>
        <v/>
      </c>
      <c r="AC82" s="98" t="e">
        <f t="shared" si="71"/>
        <v>#REF!</v>
      </c>
      <c r="AD82" s="97" t="str">
        <f t="shared" si="75"/>
        <v/>
      </c>
      <c r="AE82" s="98" t="e">
        <f t="shared" si="71"/>
        <v>#REF!</v>
      </c>
      <c r="AF82" s="97" t="str">
        <f t="shared" si="76"/>
        <v/>
      </c>
    </row>
    <row r="83" spans="1:32" ht="21" hidden="1" customHeight="1">
      <c r="A83" s="94"/>
      <c r="B83" s="95" t="str">
        <f t="shared" si="50"/>
        <v/>
      </c>
      <c r="C83" s="98" t="str">
        <f t="shared" si="51"/>
        <v/>
      </c>
      <c r="D83" s="97" t="str">
        <f t="shared" si="52"/>
        <v/>
      </c>
      <c r="E83" s="98" t="str">
        <f t="shared" si="53"/>
        <v/>
      </c>
      <c r="F83" s="97" t="str">
        <f t="shared" si="54"/>
        <v/>
      </c>
      <c r="G83" s="98" t="str">
        <f t="shared" si="55"/>
        <v/>
      </c>
      <c r="H83" s="97" t="str">
        <f t="shared" si="56"/>
        <v/>
      </c>
      <c r="I83" s="98" t="str">
        <f t="shared" si="57"/>
        <v/>
      </c>
      <c r="J83" s="97" t="str">
        <f t="shared" si="58"/>
        <v/>
      </c>
      <c r="K83" s="98" t="e">
        <f t="shared" si="59"/>
        <v>#REF!</v>
      </c>
      <c r="L83" s="97" t="str">
        <f t="shared" si="60"/>
        <v/>
      </c>
      <c r="M83" s="98" t="e">
        <f t="shared" si="61"/>
        <v>#REF!</v>
      </c>
      <c r="N83" s="97" t="str">
        <f t="shared" si="62"/>
        <v/>
      </c>
      <c r="O83" s="98" t="e">
        <f t="shared" si="63"/>
        <v>#REF!</v>
      </c>
      <c r="P83" s="97" t="str">
        <f t="shared" si="64"/>
        <v/>
      </c>
      <c r="Q83" s="98" t="e">
        <f t="shared" si="65"/>
        <v>#REF!</v>
      </c>
      <c r="R83" s="97" t="str">
        <f t="shared" si="66"/>
        <v/>
      </c>
      <c r="S83" s="98" t="e">
        <f t="shared" si="67"/>
        <v>#REF!</v>
      </c>
      <c r="T83" s="97" t="str">
        <f t="shared" si="68"/>
        <v/>
      </c>
      <c r="U83" s="98" t="e">
        <f t="shared" si="69"/>
        <v>#REF!</v>
      </c>
      <c r="V83" s="97" t="str">
        <f t="shared" si="70"/>
        <v/>
      </c>
      <c r="W83" s="98" t="e">
        <f t="shared" si="71"/>
        <v>#REF!</v>
      </c>
      <c r="X83" s="97" t="str">
        <f t="shared" si="72"/>
        <v/>
      </c>
      <c r="Y83" s="98" t="e">
        <f t="shared" si="71"/>
        <v>#REF!</v>
      </c>
      <c r="Z83" s="97" t="str">
        <f t="shared" si="73"/>
        <v/>
      </c>
      <c r="AA83" s="98" t="e">
        <f t="shared" si="71"/>
        <v>#REF!</v>
      </c>
      <c r="AB83" s="97" t="str">
        <f t="shared" si="74"/>
        <v/>
      </c>
      <c r="AC83" s="98" t="e">
        <f t="shared" si="71"/>
        <v>#REF!</v>
      </c>
      <c r="AD83" s="97" t="str">
        <f t="shared" si="75"/>
        <v/>
      </c>
      <c r="AE83" s="98" t="e">
        <f t="shared" si="71"/>
        <v>#REF!</v>
      </c>
      <c r="AF83" s="97" t="str">
        <f t="shared" si="76"/>
        <v/>
      </c>
    </row>
    <row r="84" spans="1:32" ht="21" hidden="1" customHeight="1">
      <c r="A84" s="94"/>
      <c r="B84" s="95" t="str">
        <f t="shared" si="50"/>
        <v/>
      </c>
      <c r="C84" s="98" t="str">
        <f t="shared" si="51"/>
        <v/>
      </c>
      <c r="D84" s="97" t="str">
        <f t="shared" si="52"/>
        <v/>
      </c>
      <c r="E84" s="98" t="str">
        <f t="shared" si="53"/>
        <v/>
      </c>
      <c r="F84" s="97" t="str">
        <f t="shared" si="54"/>
        <v/>
      </c>
      <c r="G84" s="98" t="str">
        <f t="shared" si="55"/>
        <v/>
      </c>
      <c r="H84" s="97" t="str">
        <f t="shared" si="56"/>
        <v/>
      </c>
      <c r="I84" s="98" t="str">
        <f t="shared" si="57"/>
        <v/>
      </c>
      <c r="J84" s="97" t="str">
        <f t="shared" si="58"/>
        <v/>
      </c>
      <c r="K84" s="98" t="e">
        <f t="shared" si="59"/>
        <v>#REF!</v>
      </c>
      <c r="L84" s="97" t="str">
        <f t="shared" si="60"/>
        <v/>
      </c>
      <c r="M84" s="98" t="e">
        <f t="shared" si="61"/>
        <v>#REF!</v>
      </c>
      <c r="N84" s="97" t="str">
        <f t="shared" si="62"/>
        <v/>
      </c>
      <c r="O84" s="98" t="e">
        <f t="shared" si="63"/>
        <v>#REF!</v>
      </c>
      <c r="P84" s="97" t="str">
        <f t="shared" si="64"/>
        <v/>
      </c>
      <c r="Q84" s="98" t="e">
        <f t="shared" si="65"/>
        <v>#REF!</v>
      </c>
      <c r="R84" s="97" t="str">
        <f t="shared" si="66"/>
        <v/>
      </c>
      <c r="S84" s="98" t="e">
        <f t="shared" si="67"/>
        <v>#REF!</v>
      </c>
      <c r="T84" s="97" t="str">
        <f t="shared" si="68"/>
        <v/>
      </c>
      <c r="U84" s="98" t="e">
        <f t="shared" si="69"/>
        <v>#REF!</v>
      </c>
      <c r="V84" s="97" t="str">
        <f t="shared" si="70"/>
        <v/>
      </c>
      <c r="W84" s="98" t="e">
        <f t="shared" si="71"/>
        <v>#REF!</v>
      </c>
      <c r="X84" s="97" t="str">
        <f t="shared" si="72"/>
        <v/>
      </c>
      <c r="Y84" s="98" t="e">
        <f t="shared" si="71"/>
        <v>#REF!</v>
      </c>
      <c r="Z84" s="97" t="str">
        <f t="shared" si="73"/>
        <v/>
      </c>
      <c r="AA84" s="98" t="e">
        <f t="shared" si="71"/>
        <v>#REF!</v>
      </c>
      <c r="AB84" s="97" t="str">
        <f t="shared" si="74"/>
        <v/>
      </c>
      <c r="AC84" s="98" t="e">
        <f t="shared" si="71"/>
        <v>#REF!</v>
      </c>
      <c r="AD84" s="97" t="str">
        <f t="shared" si="75"/>
        <v/>
      </c>
      <c r="AE84" s="98" t="e">
        <f t="shared" si="71"/>
        <v>#REF!</v>
      </c>
      <c r="AF84" s="97" t="str">
        <f t="shared" si="76"/>
        <v/>
      </c>
    </row>
    <row r="85" spans="1:32" ht="21" hidden="1" customHeight="1">
      <c r="A85" s="94"/>
      <c r="B85" s="95" t="str">
        <f t="shared" si="50"/>
        <v/>
      </c>
      <c r="C85" s="98" t="str">
        <f t="shared" si="51"/>
        <v/>
      </c>
      <c r="D85" s="97" t="str">
        <f t="shared" si="52"/>
        <v/>
      </c>
      <c r="E85" s="98" t="str">
        <f t="shared" si="53"/>
        <v/>
      </c>
      <c r="F85" s="97" t="str">
        <f t="shared" si="54"/>
        <v/>
      </c>
      <c r="G85" s="98" t="str">
        <f t="shared" si="55"/>
        <v/>
      </c>
      <c r="H85" s="97" t="str">
        <f t="shared" si="56"/>
        <v/>
      </c>
      <c r="I85" s="98" t="str">
        <f t="shared" si="57"/>
        <v/>
      </c>
      <c r="J85" s="97" t="str">
        <f t="shared" si="58"/>
        <v/>
      </c>
      <c r="K85" s="98" t="e">
        <f t="shared" si="59"/>
        <v>#REF!</v>
      </c>
      <c r="L85" s="97" t="str">
        <f t="shared" si="60"/>
        <v/>
      </c>
      <c r="M85" s="98" t="e">
        <f t="shared" si="61"/>
        <v>#REF!</v>
      </c>
      <c r="N85" s="97" t="str">
        <f t="shared" si="62"/>
        <v/>
      </c>
      <c r="O85" s="98" t="e">
        <f t="shared" si="63"/>
        <v>#REF!</v>
      </c>
      <c r="P85" s="97" t="str">
        <f t="shared" si="64"/>
        <v/>
      </c>
      <c r="Q85" s="98" t="e">
        <f t="shared" si="65"/>
        <v>#REF!</v>
      </c>
      <c r="R85" s="97" t="str">
        <f t="shared" si="66"/>
        <v/>
      </c>
      <c r="S85" s="98" t="e">
        <f t="shared" si="67"/>
        <v>#REF!</v>
      </c>
      <c r="T85" s="97" t="str">
        <f t="shared" si="68"/>
        <v/>
      </c>
      <c r="U85" s="98" t="e">
        <f t="shared" si="69"/>
        <v>#REF!</v>
      </c>
      <c r="V85" s="97" t="str">
        <f t="shared" si="70"/>
        <v/>
      </c>
      <c r="W85" s="98" t="e">
        <f t="shared" si="71"/>
        <v>#REF!</v>
      </c>
      <c r="X85" s="97" t="str">
        <f t="shared" si="72"/>
        <v/>
      </c>
      <c r="Y85" s="98" t="e">
        <f t="shared" si="71"/>
        <v>#REF!</v>
      </c>
      <c r="Z85" s="97" t="str">
        <f t="shared" si="73"/>
        <v/>
      </c>
      <c r="AA85" s="98" t="e">
        <f t="shared" si="71"/>
        <v>#REF!</v>
      </c>
      <c r="AB85" s="97" t="str">
        <f t="shared" si="74"/>
        <v/>
      </c>
      <c r="AC85" s="98" t="e">
        <f t="shared" si="71"/>
        <v>#REF!</v>
      </c>
      <c r="AD85" s="97" t="str">
        <f t="shared" si="75"/>
        <v/>
      </c>
      <c r="AE85" s="98" t="e">
        <f t="shared" si="71"/>
        <v>#REF!</v>
      </c>
      <c r="AF85" s="97" t="str">
        <f t="shared" si="76"/>
        <v/>
      </c>
    </row>
    <row r="86" spans="1:32" ht="21" hidden="1" customHeight="1">
      <c r="A86" s="94"/>
      <c r="B86" s="95" t="str">
        <f t="shared" si="50"/>
        <v/>
      </c>
      <c r="C86" s="98" t="str">
        <f t="shared" si="51"/>
        <v/>
      </c>
      <c r="D86" s="97" t="str">
        <f t="shared" si="52"/>
        <v/>
      </c>
      <c r="E86" s="98" t="str">
        <f t="shared" si="53"/>
        <v/>
      </c>
      <c r="F86" s="97" t="str">
        <f t="shared" si="54"/>
        <v/>
      </c>
      <c r="G86" s="98" t="str">
        <f t="shared" si="55"/>
        <v/>
      </c>
      <c r="H86" s="97" t="str">
        <f t="shared" si="56"/>
        <v/>
      </c>
      <c r="I86" s="98" t="str">
        <f t="shared" si="57"/>
        <v/>
      </c>
      <c r="J86" s="97" t="str">
        <f t="shared" si="58"/>
        <v/>
      </c>
      <c r="K86" s="98" t="e">
        <f t="shared" si="59"/>
        <v>#REF!</v>
      </c>
      <c r="L86" s="97" t="str">
        <f t="shared" si="60"/>
        <v/>
      </c>
      <c r="M86" s="98" t="e">
        <f t="shared" si="61"/>
        <v>#REF!</v>
      </c>
      <c r="N86" s="97" t="str">
        <f t="shared" si="62"/>
        <v/>
      </c>
      <c r="O86" s="98" t="e">
        <f t="shared" si="63"/>
        <v>#REF!</v>
      </c>
      <c r="P86" s="97" t="str">
        <f t="shared" si="64"/>
        <v/>
      </c>
      <c r="Q86" s="98" t="e">
        <f t="shared" si="65"/>
        <v>#REF!</v>
      </c>
      <c r="R86" s="97" t="str">
        <f t="shared" si="66"/>
        <v/>
      </c>
      <c r="S86" s="98" t="e">
        <f t="shared" si="67"/>
        <v>#REF!</v>
      </c>
      <c r="T86" s="97" t="str">
        <f t="shared" si="68"/>
        <v/>
      </c>
      <c r="U86" s="98" t="e">
        <f t="shared" si="69"/>
        <v>#REF!</v>
      </c>
      <c r="V86" s="97" t="str">
        <f t="shared" si="70"/>
        <v/>
      </c>
      <c r="W86" s="98" t="e">
        <f t="shared" si="71"/>
        <v>#REF!</v>
      </c>
      <c r="X86" s="97" t="str">
        <f t="shared" si="72"/>
        <v/>
      </c>
      <c r="Y86" s="98" t="e">
        <f t="shared" si="71"/>
        <v>#REF!</v>
      </c>
      <c r="Z86" s="97" t="str">
        <f t="shared" si="73"/>
        <v/>
      </c>
      <c r="AA86" s="98" t="e">
        <f t="shared" si="71"/>
        <v>#REF!</v>
      </c>
      <c r="AB86" s="97" t="str">
        <f t="shared" si="74"/>
        <v/>
      </c>
      <c r="AC86" s="98" t="e">
        <f t="shared" si="71"/>
        <v>#REF!</v>
      </c>
      <c r="AD86" s="97" t="str">
        <f t="shared" si="75"/>
        <v/>
      </c>
      <c r="AE86" s="98" t="e">
        <f t="shared" si="71"/>
        <v>#REF!</v>
      </c>
      <c r="AF86" s="97" t="str">
        <f t="shared" si="76"/>
        <v/>
      </c>
    </row>
    <row r="87" spans="1:32" ht="21" hidden="1" customHeight="1">
      <c r="A87" s="94"/>
      <c r="B87" s="95" t="str">
        <f t="shared" si="50"/>
        <v/>
      </c>
      <c r="C87" s="98" t="str">
        <f t="shared" si="51"/>
        <v/>
      </c>
      <c r="D87" s="97" t="str">
        <f t="shared" si="52"/>
        <v/>
      </c>
      <c r="E87" s="98" t="str">
        <f t="shared" si="53"/>
        <v/>
      </c>
      <c r="F87" s="97" t="str">
        <f t="shared" si="54"/>
        <v/>
      </c>
      <c r="G87" s="98" t="str">
        <f t="shared" si="55"/>
        <v/>
      </c>
      <c r="H87" s="97" t="str">
        <f t="shared" si="56"/>
        <v/>
      </c>
      <c r="I87" s="98" t="str">
        <f t="shared" si="57"/>
        <v/>
      </c>
      <c r="J87" s="97" t="str">
        <f t="shared" si="58"/>
        <v/>
      </c>
      <c r="K87" s="98" t="e">
        <f t="shared" si="59"/>
        <v>#REF!</v>
      </c>
      <c r="L87" s="97" t="str">
        <f t="shared" si="60"/>
        <v/>
      </c>
      <c r="M87" s="98" t="e">
        <f t="shared" si="61"/>
        <v>#REF!</v>
      </c>
      <c r="N87" s="97" t="str">
        <f t="shared" si="62"/>
        <v/>
      </c>
      <c r="O87" s="98" t="e">
        <f t="shared" si="63"/>
        <v>#REF!</v>
      </c>
      <c r="P87" s="97" t="str">
        <f t="shared" si="64"/>
        <v/>
      </c>
      <c r="Q87" s="98" t="e">
        <f t="shared" si="65"/>
        <v>#REF!</v>
      </c>
      <c r="R87" s="97" t="str">
        <f t="shared" si="66"/>
        <v/>
      </c>
      <c r="S87" s="98" t="e">
        <f t="shared" si="67"/>
        <v>#REF!</v>
      </c>
      <c r="T87" s="97" t="str">
        <f t="shared" si="68"/>
        <v/>
      </c>
      <c r="U87" s="98" t="e">
        <f t="shared" si="69"/>
        <v>#REF!</v>
      </c>
      <c r="V87" s="97" t="str">
        <f t="shared" si="70"/>
        <v/>
      </c>
      <c r="W87" s="98" t="e">
        <f t="shared" si="71"/>
        <v>#REF!</v>
      </c>
      <c r="X87" s="97" t="str">
        <f t="shared" si="72"/>
        <v/>
      </c>
      <c r="Y87" s="98" t="e">
        <f t="shared" si="71"/>
        <v>#REF!</v>
      </c>
      <c r="Z87" s="97" t="str">
        <f t="shared" si="73"/>
        <v/>
      </c>
      <c r="AA87" s="98" t="e">
        <f t="shared" si="71"/>
        <v>#REF!</v>
      </c>
      <c r="AB87" s="97" t="str">
        <f t="shared" si="74"/>
        <v/>
      </c>
      <c r="AC87" s="98" t="e">
        <f t="shared" si="71"/>
        <v>#REF!</v>
      </c>
      <c r="AD87" s="97" t="str">
        <f t="shared" si="75"/>
        <v/>
      </c>
      <c r="AE87" s="98" t="e">
        <f t="shared" si="71"/>
        <v>#REF!</v>
      </c>
      <c r="AF87" s="97" t="str">
        <f t="shared" si="76"/>
        <v/>
      </c>
    </row>
    <row r="88" spans="1:32" ht="21" hidden="1" customHeight="1">
      <c r="A88" s="94"/>
      <c r="B88" s="95" t="str">
        <f t="shared" si="50"/>
        <v/>
      </c>
      <c r="C88" s="98" t="str">
        <f t="shared" si="51"/>
        <v/>
      </c>
      <c r="D88" s="97" t="str">
        <f t="shared" si="52"/>
        <v/>
      </c>
      <c r="E88" s="98" t="str">
        <f t="shared" si="53"/>
        <v/>
      </c>
      <c r="F88" s="97" t="str">
        <f t="shared" si="54"/>
        <v/>
      </c>
      <c r="G88" s="98" t="str">
        <f t="shared" si="55"/>
        <v/>
      </c>
      <c r="H88" s="97" t="str">
        <f t="shared" si="56"/>
        <v/>
      </c>
      <c r="I88" s="98" t="str">
        <f t="shared" si="57"/>
        <v/>
      </c>
      <c r="J88" s="97" t="str">
        <f t="shared" si="58"/>
        <v/>
      </c>
      <c r="K88" s="98" t="e">
        <f t="shared" si="59"/>
        <v>#REF!</v>
      </c>
      <c r="L88" s="97" t="str">
        <f t="shared" si="60"/>
        <v/>
      </c>
      <c r="M88" s="98" t="e">
        <f t="shared" si="61"/>
        <v>#REF!</v>
      </c>
      <c r="N88" s="97" t="str">
        <f t="shared" si="62"/>
        <v/>
      </c>
      <c r="O88" s="98" t="e">
        <f t="shared" si="63"/>
        <v>#REF!</v>
      </c>
      <c r="P88" s="97" t="str">
        <f t="shared" si="64"/>
        <v/>
      </c>
      <c r="Q88" s="98" t="e">
        <f t="shared" si="65"/>
        <v>#REF!</v>
      </c>
      <c r="R88" s="97" t="str">
        <f t="shared" si="66"/>
        <v/>
      </c>
      <c r="S88" s="98" t="e">
        <f t="shared" si="67"/>
        <v>#REF!</v>
      </c>
      <c r="T88" s="97" t="str">
        <f t="shared" si="68"/>
        <v/>
      </c>
      <c r="U88" s="98" t="e">
        <f t="shared" si="69"/>
        <v>#REF!</v>
      </c>
      <c r="V88" s="97" t="str">
        <f t="shared" si="70"/>
        <v/>
      </c>
      <c r="W88" s="98" t="e">
        <f t="shared" si="71"/>
        <v>#REF!</v>
      </c>
      <c r="X88" s="97" t="str">
        <f t="shared" si="72"/>
        <v/>
      </c>
      <c r="Y88" s="98" t="e">
        <f t="shared" si="71"/>
        <v>#REF!</v>
      </c>
      <c r="Z88" s="97" t="str">
        <f t="shared" si="73"/>
        <v/>
      </c>
      <c r="AA88" s="98" t="e">
        <f t="shared" si="71"/>
        <v>#REF!</v>
      </c>
      <c r="AB88" s="97" t="str">
        <f t="shared" si="74"/>
        <v/>
      </c>
      <c r="AC88" s="98" t="e">
        <f t="shared" si="71"/>
        <v>#REF!</v>
      </c>
      <c r="AD88" s="97" t="str">
        <f t="shared" si="75"/>
        <v/>
      </c>
      <c r="AE88" s="98" t="e">
        <f t="shared" si="71"/>
        <v>#REF!</v>
      </c>
      <c r="AF88" s="97" t="str">
        <f t="shared" si="76"/>
        <v/>
      </c>
    </row>
    <row r="89" spans="1:32" ht="21" hidden="1" customHeight="1">
      <c r="A89" s="94"/>
      <c r="B89" s="95" t="str">
        <f t="shared" si="50"/>
        <v/>
      </c>
      <c r="C89" s="98" t="str">
        <f t="shared" si="51"/>
        <v/>
      </c>
      <c r="D89" s="97" t="str">
        <f t="shared" si="52"/>
        <v/>
      </c>
      <c r="E89" s="98" t="str">
        <f t="shared" si="53"/>
        <v/>
      </c>
      <c r="F89" s="97" t="str">
        <f t="shared" si="54"/>
        <v/>
      </c>
      <c r="G89" s="98" t="str">
        <f t="shared" si="55"/>
        <v/>
      </c>
      <c r="H89" s="97" t="str">
        <f t="shared" si="56"/>
        <v/>
      </c>
      <c r="I89" s="98" t="str">
        <f t="shared" si="57"/>
        <v/>
      </c>
      <c r="J89" s="97" t="str">
        <f t="shared" si="58"/>
        <v/>
      </c>
      <c r="K89" s="98" t="e">
        <f t="shared" si="59"/>
        <v>#REF!</v>
      </c>
      <c r="L89" s="97" t="str">
        <f t="shared" si="60"/>
        <v/>
      </c>
      <c r="M89" s="98" t="e">
        <f t="shared" si="61"/>
        <v>#REF!</v>
      </c>
      <c r="N89" s="97" t="str">
        <f t="shared" si="62"/>
        <v/>
      </c>
      <c r="O89" s="98" t="e">
        <f t="shared" si="63"/>
        <v>#REF!</v>
      </c>
      <c r="P89" s="97" t="str">
        <f t="shared" si="64"/>
        <v/>
      </c>
      <c r="Q89" s="98" t="e">
        <f t="shared" si="65"/>
        <v>#REF!</v>
      </c>
      <c r="R89" s="97" t="str">
        <f t="shared" si="66"/>
        <v/>
      </c>
      <c r="S89" s="98" t="e">
        <f t="shared" si="67"/>
        <v>#REF!</v>
      </c>
      <c r="T89" s="97" t="str">
        <f t="shared" si="68"/>
        <v/>
      </c>
      <c r="U89" s="98" t="e">
        <f t="shared" si="69"/>
        <v>#REF!</v>
      </c>
      <c r="V89" s="97" t="str">
        <f t="shared" si="70"/>
        <v/>
      </c>
      <c r="W89" s="98" t="e">
        <f t="shared" si="71"/>
        <v>#REF!</v>
      </c>
      <c r="X89" s="97" t="str">
        <f t="shared" si="72"/>
        <v/>
      </c>
      <c r="Y89" s="98" t="e">
        <f t="shared" si="71"/>
        <v>#REF!</v>
      </c>
      <c r="Z89" s="97" t="str">
        <f t="shared" si="73"/>
        <v/>
      </c>
      <c r="AA89" s="98" t="e">
        <f t="shared" si="71"/>
        <v>#REF!</v>
      </c>
      <c r="AB89" s="97" t="str">
        <f t="shared" si="74"/>
        <v/>
      </c>
      <c r="AC89" s="98" t="e">
        <f t="shared" si="71"/>
        <v>#REF!</v>
      </c>
      <c r="AD89" s="97" t="str">
        <f t="shared" si="75"/>
        <v/>
      </c>
      <c r="AE89" s="98" t="e">
        <f t="shared" si="71"/>
        <v>#REF!</v>
      </c>
      <c r="AF89" s="97" t="str">
        <f t="shared" si="76"/>
        <v/>
      </c>
    </row>
    <row r="90" spans="1:32" ht="21" hidden="1" customHeight="1">
      <c r="A90" s="94"/>
      <c r="B90" s="95" t="str">
        <f t="shared" si="50"/>
        <v/>
      </c>
      <c r="C90" s="98" t="str">
        <f t="shared" si="51"/>
        <v/>
      </c>
      <c r="D90" s="97" t="str">
        <f t="shared" si="52"/>
        <v/>
      </c>
      <c r="E90" s="98" t="str">
        <f t="shared" si="53"/>
        <v/>
      </c>
      <c r="F90" s="97" t="str">
        <f t="shared" si="54"/>
        <v/>
      </c>
      <c r="G90" s="98" t="str">
        <f t="shared" si="55"/>
        <v/>
      </c>
      <c r="H90" s="97" t="str">
        <f t="shared" si="56"/>
        <v/>
      </c>
      <c r="I90" s="98" t="str">
        <f t="shared" si="57"/>
        <v/>
      </c>
      <c r="J90" s="97" t="str">
        <f t="shared" si="58"/>
        <v/>
      </c>
      <c r="K90" s="98" t="e">
        <f t="shared" si="59"/>
        <v>#REF!</v>
      </c>
      <c r="L90" s="97" t="str">
        <f t="shared" si="60"/>
        <v/>
      </c>
      <c r="M90" s="98" t="e">
        <f t="shared" si="61"/>
        <v>#REF!</v>
      </c>
      <c r="N90" s="97" t="str">
        <f t="shared" si="62"/>
        <v/>
      </c>
      <c r="O90" s="98" t="e">
        <f t="shared" si="63"/>
        <v>#REF!</v>
      </c>
      <c r="P90" s="97" t="str">
        <f t="shared" si="64"/>
        <v/>
      </c>
      <c r="Q90" s="98" t="e">
        <f t="shared" si="65"/>
        <v>#REF!</v>
      </c>
      <c r="R90" s="97" t="str">
        <f t="shared" si="66"/>
        <v/>
      </c>
      <c r="S90" s="98" t="e">
        <f t="shared" si="67"/>
        <v>#REF!</v>
      </c>
      <c r="T90" s="97" t="str">
        <f t="shared" si="68"/>
        <v/>
      </c>
      <c r="U90" s="98" t="e">
        <f t="shared" si="69"/>
        <v>#REF!</v>
      </c>
      <c r="V90" s="97" t="str">
        <f t="shared" si="70"/>
        <v/>
      </c>
      <c r="W90" s="98" t="e">
        <f t="shared" si="71"/>
        <v>#REF!</v>
      </c>
      <c r="X90" s="97" t="str">
        <f t="shared" si="72"/>
        <v/>
      </c>
      <c r="Y90" s="98" t="e">
        <f t="shared" si="71"/>
        <v>#REF!</v>
      </c>
      <c r="Z90" s="97" t="str">
        <f t="shared" si="73"/>
        <v/>
      </c>
      <c r="AA90" s="98" t="e">
        <f t="shared" si="71"/>
        <v>#REF!</v>
      </c>
      <c r="AB90" s="97" t="str">
        <f t="shared" si="74"/>
        <v/>
      </c>
      <c r="AC90" s="98" t="e">
        <f t="shared" si="71"/>
        <v>#REF!</v>
      </c>
      <c r="AD90" s="97" t="str">
        <f t="shared" si="75"/>
        <v/>
      </c>
      <c r="AE90" s="98" t="e">
        <f t="shared" si="71"/>
        <v>#REF!</v>
      </c>
      <c r="AF90" s="97" t="str">
        <f t="shared" si="76"/>
        <v/>
      </c>
    </row>
    <row r="91" spans="1:32" ht="21" hidden="1" customHeight="1">
      <c r="A91" s="94"/>
      <c r="B91" s="95" t="str">
        <f t="shared" si="50"/>
        <v/>
      </c>
      <c r="C91" s="98" t="str">
        <f t="shared" si="51"/>
        <v/>
      </c>
      <c r="D91" s="97" t="str">
        <f t="shared" si="52"/>
        <v/>
      </c>
      <c r="E91" s="98" t="str">
        <f t="shared" si="53"/>
        <v/>
      </c>
      <c r="F91" s="97" t="str">
        <f t="shared" si="54"/>
        <v/>
      </c>
      <c r="G91" s="98" t="str">
        <f t="shared" si="55"/>
        <v/>
      </c>
      <c r="H91" s="97" t="str">
        <f t="shared" si="56"/>
        <v/>
      </c>
      <c r="I91" s="98" t="str">
        <f t="shared" si="57"/>
        <v/>
      </c>
      <c r="J91" s="97" t="str">
        <f t="shared" si="58"/>
        <v/>
      </c>
      <c r="K91" s="98" t="e">
        <f t="shared" si="59"/>
        <v>#REF!</v>
      </c>
      <c r="L91" s="97" t="str">
        <f t="shared" si="60"/>
        <v/>
      </c>
      <c r="M91" s="98" t="e">
        <f t="shared" si="61"/>
        <v>#REF!</v>
      </c>
      <c r="N91" s="97" t="str">
        <f t="shared" si="62"/>
        <v/>
      </c>
      <c r="O91" s="98" t="e">
        <f t="shared" si="63"/>
        <v>#REF!</v>
      </c>
      <c r="P91" s="97" t="str">
        <f t="shared" si="64"/>
        <v/>
      </c>
      <c r="Q91" s="98" t="e">
        <f t="shared" si="65"/>
        <v>#REF!</v>
      </c>
      <c r="R91" s="97" t="str">
        <f t="shared" si="66"/>
        <v/>
      </c>
      <c r="S91" s="98" t="e">
        <f t="shared" si="67"/>
        <v>#REF!</v>
      </c>
      <c r="T91" s="97" t="str">
        <f t="shared" si="68"/>
        <v/>
      </c>
      <c r="U91" s="98" t="e">
        <f t="shared" si="69"/>
        <v>#REF!</v>
      </c>
      <c r="V91" s="97" t="str">
        <f t="shared" si="70"/>
        <v/>
      </c>
      <c r="W91" s="98" t="e">
        <f t="shared" si="71"/>
        <v>#REF!</v>
      </c>
      <c r="X91" s="97" t="str">
        <f t="shared" si="72"/>
        <v/>
      </c>
      <c r="Y91" s="98" t="e">
        <f t="shared" si="71"/>
        <v>#REF!</v>
      </c>
      <c r="Z91" s="97" t="str">
        <f t="shared" si="73"/>
        <v/>
      </c>
      <c r="AA91" s="98" t="e">
        <f t="shared" si="71"/>
        <v>#REF!</v>
      </c>
      <c r="AB91" s="97" t="str">
        <f t="shared" si="74"/>
        <v/>
      </c>
      <c r="AC91" s="98" t="e">
        <f t="shared" si="71"/>
        <v>#REF!</v>
      </c>
      <c r="AD91" s="97" t="str">
        <f t="shared" si="75"/>
        <v/>
      </c>
      <c r="AE91" s="98" t="e">
        <f t="shared" si="71"/>
        <v>#REF!</v>
      </c>
      <c r="AF91" s="97" t="str">
        <f t="shared" si="76"/>
        <v/>
      </c>
    </row>
    <row r="92" spans="1:32" ht="21" hidden="1" customHeight="1">
      <c r="A92" s="94"/>
      <c r="B92" s="95" t="str">
        <f t="shared" si="50"/>
        <v/>
      </c>
      <c r="C92" s="98" t="str">
        <f t="shared" si="51"/>
        <v/>
      </c>
      <c r="D92" s="97" t="str">
        <f t="shared" si="52"/>
        <v/>
      </c>
      <c r="E92" s="98" t="str">
        <f t="shared" si="53"/>
        <v/>
      </c>
      <c r="F92" s="97" t="str">
        <f t="shared" si="54"/>
        <v/>
      </c>
      <c r="G92" s="98" t="str">
        <f t="shared" si="55"/>
        <v/>
      </c>
      <c r="H92" s="97" t="str">
        <f t="shared" si="56"/>
        <v/>
      </c>
      <c r="I92" s="98" t="str">
        <f t="shared" si="57"/>
        <v/>
      </c>
      <c r="J92" s="97" t="str">
        <f t="shared" si="58"/>
        <v/>
      </c>
      <c r="K92" s="98" t="e">
        <f t="shared" si="59"/>
        <v>#REF!</v>
      </c>
      <c r="L92" s="97" t="str">
        <f t="shared" si="60"/>
        <v/>
      </c>
      <c r="M92" s="98" t="e">
        <f t="shared" si="61"/>
        <v>#REF!</v>
      </c>
      <c r="N92" s="97" t="str">
        <f t="shared" si="62"/>
        <v/>
      </c>
      <c r="O92" s="98" t="e">
        <f t="shared" si="63"/>
        <v>#REF!</v>
      </c>
      <c r="P92" s="97" t="str">
        <f t="shared" si="64"/>
        <v/>
      </c>
      <c r="Q92" s="98" t="e">
        <f t="shared" si="65"/>
        <v>#REF!</v>
      </c>
      <c r="R92" s="97" t="str">
        <f t="shared" si="66"/>
        <v/>
      </c>
      <c r="S92" s="98" t="e">
        <f t="shared" si="67"/>
        <v>#REF!</v>
      </c>
      <c r="T92" s="97" t="str">
        <f t="shared" si="68"/>
        <v/>
      </c>
      <c r="U92" s="98" t="e">
        <f t="shared" si="69"/>
        <v>#REF!</v>
      </c>
      <c r="V92" s="97" t="str">
        <f t="shared" si="70"/>
        <v/>
      </c>
      <c r="W92" s="98" t="e">
        <f t="shared" si="71"/>
        <v>#REF!</v>
      </c>
      <c r="X92" s="97" t="str">
        <f t="shared" si="72"/>
        <v/>
      </c>
      <c r="Y92" s="98" t="e">
        <f t="shared" si="71"/>
        <v>#REF!</v>
      </c>
      <c r="Z92" s="97" t="str">
        <f t="shared" si="73"/>
        <v/>
      </c>
      <c r="AA92" s="98" t="e">
        <f t="shared" si="71"/>
        <v>#REF!</v>
      </c>
      <c r="AB92" s="97" t="str">
        <f t="shared" si="74"/>
        <v/>
      </c>
      <c r="AC92" s="98" t="e">
        <f t="shared" si="71"/>
        <v>#REF!</v>
      </c>
      <c r="AD92" s="97" t="str">
        <f t="shared" si="75"/>
        <v/>
      </c>
      <c r="AE92" s="98" t="e">
        <f t="shared" si="71"/>
        <v>#REF!</v>
      </c>
      <c r="AF92" s="97" t="str">
        <f t="shared" si="76"/>
        <v/>
      </c>
    </row>
    <row r="93" spans="1:32" ht="21" hidden="1" customHeight="1">
      <c r="A93" s="94"/>
      <c r="B93" s="95" t="str">
        <f t="shared" si="50"/>
        <v/>
      </c>
      <c r="C93" s="98" t="str">
        <f t="shared" si="51"/>
        <v/>
      </c>
      <c r="D93" s="97" t="str">
        <f t="shared" si="52"/>
        <v/>
      </c>
      <c r="E93" s="98" t="str">
        <f t="shared" si="53"/>
        <v/>
      </c>
      <c r="F93" s="97" t="str">
        <f t="shared" si="54"/>
        <v/>
      </c>
      <c r="G93" s="98" t="str">
        <f t="shared" si="55"/>
        <v/>
      </c>
      <c r="H93" s="97" t="str">
        <f t="shared" si="56"/>
        <v/>
      </c>
      <c r="I93" s="98" t="str">
        <f t="shared" si="57"/>
        <v/>
      </c>
      <c r="J93" s="97" t="str">
        <f t="shared" si="58"/>
        <v/>
      </c>
      <c r="K93" s="98" t="e">
        <f t="shared" si="59"/>
        <v>#REF!</v>
      </c>
      <c r="L93" s="97" t="str">
        <f t="shared" si="60"/>
        <v/>
      </c>
      <c r="M93" s="98" t="e">
        <f t="shared" si="61"/>
        <v>#REF!</v>
      </c>
      <c r="N93" s="97" t="str">
        <f t="shared" si="62"/>
        <v/>
      </c>
      <c r="O93" s="98" t="e">
        <f t="shared" si="63"/>
        <v>#REF!</v>
      </c>
      <c r="P93" s="97" t="str">
        <f t="shared" si="64"/>
        <v/>
      </c>
      <c r="Q93" s="98" t="e">
        <f t="shared" si="65"/>
        <v>#REF!</v>
      </c>
      <c r="R93" s="97" t="str">
        <f t="shared" si="66"/>
        <v/>
      </c>
      <c r="S93" s="98" t="e">
        <f t="shared" si="67"/>
        <v>#REF!</v>
      </c>
      <c r="T93" s="97" t="str">
        <f t="shared" si="68"/>
        <v/>
      </c>
      <c r="U93" s="98" t="e">
        <f t="shared" si="69"/>
        <v>#REF!</v>
      </c>
      <c r="V93" s="97" t="str">
        <f t="shared" si="70"/>
        <v/>
      </c>
      <c r="W93" s="98" t="e">
        <f t="shared" si="71"/>
        <v>#REF!</v>
      </c>
      <c r="X93" s="97" t="str">
        <f t="shared" si="72"/>
        <v/>
      </c>
      <c r="Y93" s="98" t="e">
        <f t="shared" si="71"/>
        <v>#REF!</v>
      </c>
      <c r="Z93" s="97" t="str">
        <f t="shared" si="73"/>
        <v/>
      </c>
      <c r="AA93" s="98" t="e">
        <f t="shared" si="71"/>
        <v>#REF!</v>
      </c>
      <c r="AB93" s="97" t="str">
        <f t="shared" si="74"/>
        <v/>
      </c>
      <c r="AC93" s="98" t="e">
        <f t="shared" si="71"/>
        <v>#REF!</v>
      </c>
      <c r="AD93" s="97" t="str">
        <f t="shared" si="75"/>
        <v/>
      </c>
      <c r="AE93" s="98" t="e">
        <f t="shared" si="71"/>
        <v>#REF!</v>
      </c>
      <c r="AF93" s="97" t="str">
        <f t="shared" si="76"/>
        <v/>
      </c>
    </row>
    <row r="94" spans="1:32" ht="21" hidden="1" customHeight="1">
      <c r="A94" s="94"/>
      <c r="B94" s="95" t="str">
        <f t="shared" si="50"/>
        <v/>
      </c>
      <c r="C94" s="98" t="str">
        <f t="shared" si="51"/>
        <v/>
      </c>
      <c r="D94" s="97" t="str">
        <f t="shared" si="52"/>
        <v/>
      </c>
      <c r="E94" s="98" t="str">
        <f t="shared" si="53"/>
        <v/>
      </c>
      <c r="F94" s="97" t="str">
        <f t="shared" si="54"/>
        <v/>
      </c>
      <c r="G94" s="98" t="str">
        <f t="shared" si="55"/>
        <v/>
      </c>
      <c r="H94" s="97" t="str">
        <f t="shared" si="56"/>
        <v/>
      </c>
      <c r="I94" s="98" t="str">
        <f t="shared" si="57"/>
        <v/>
      </c>
      <c r="J94" s="97" t="str">
        <f t="shared" si="58"/>
        <v/>
      </c>
      <c r="K94" s="98" t="e">
        <f t="shared" si="59"/>
        <v>#REF!</v>
      </c>
      <c r="L94" s="97" t="str">
        <f t="shared" si="60"/>
        <v/>
      </c>
      <c r="M94" s="98" t="e">
        <f t="shared" si="61"/>
        <v>#REF!</v>
      </c>
      <c r="N94" s="97" t="str">
        <f t="shared" si="62"/>
        <v/>
      </c>
      <c r="O94" s="98" t="e">
        <f t="shared" si="63"/>
        <v>#REF!</v>
      </c>
      <c r="P94" s="97" t="str">
        <f t="shared" si="64"/>
        <v/>
      </c>
      <c r="Q94" s="98" t="e">
        <f t="shared" si="65"/>
        <v>#REF!</v>
      </c>
      <c r="R94" s="97" t="str">
        <f t="shared" si="66"/>
        <v/>
      </c>
      <c r="S94" s="98" t="e">
        <f t="shared" si="67"/>
        <v>#REF!</v>
      </c>
      <c r="T94" s="97" t="str">
        <f t="shared" si="68"/>
        <v/>
      </c>
      <c r="U94" s="98" t="e">
        <f t="shared" si="69"/>
        <v>#REF!</v>
      </c>
      <c r="V94" s="97" t="str">
        <f t="shared" si="70"/>
        <v/>
      </c>
      <c r="W94" s="98" t="e">
        <f t="shared" si="71"/>
        <v>#REF!</v>
      </c>
      <c r="X94" s="97" t="str">
        <f t="shared" si="72"/>
        <v/>
      </c>
      <c r="Y94" s="98" t="e">
        <f t="shared" si="71"/>
        <v>#REF!</v>
      </c>
      <c r="Z94" s="97" t="str">
        <f t="shared" si="73"/>
        <v/>
      </c>
      <c r="AA94" s="98" t="e">
        <f t="shared" si="71"/>
        <v>#REF!</v>
      </c>
      <c r="AB94" s="97" t="str">
        <f t="shared" si="74"/>
        <v/>
      </c>
      <c r="AC94" s="98" t="e">
        <f t="shared" si="71"/>
        <v>#REF!</v>
      </c>
      <c r="AD94" s="97" t="str">
        <f t="shared" si="75"/>
        <v/>
      </c>
      <c r="AE94" s="98" t="e">
        <f t="shared" si="71"/>
        <v>#REF!</v>
      </c>
      <c r="AF94" s="97" t="str">
        <f t="shared" si="76"/>
        <v/>
      </c>
    </row>
    <row r="95" spans="1:32" ht="21" hidden="1" customHeight="1">
      <c r="A95" s="94"/>
      <c r="B95" s="95" t="str">
        <f t="shared" si="50"/>
        <v/>
      </c>
      <c r="C95" s="98" t="str">
        <f t="shared" si="51"/>
        <v/>
      </c>
      <c r="D95" s="97" t="str">
        <f t="shared" si="52"/>
        <v/>
      </c>
      <c r="E95" s="98" t="str">
        <f t="shared" si="53"/>
        <v/>
      </c>
      <c r="F95" s="97" t="str">
        <f t="shared" si="54"/>
        <v/>
      </c>
      <c r="G95" s="98" t="str">
        <f t="shared" si="55"/>
        <v/>
      </c>
      <c r="H95" s="97" t="str">
        <f t="shared" si="56"/>
        <v/>
      </c>
      <c r="I95" s="98" t="str">
        <f t="shared" si="57"/>
        <v/>
      </c>
      <c r="J95" s="97" t="str">
        <f t="shared" si="58"/>
        <v/>
      </c>
      <c r="K95" s="98" t="e">
        <f t="shared" si="59"/>
        <v>#REF!</v>
      </c>
      <c r="L95" s="97" t="str">
        <f t="shared" si="60"/>
        <v/>
      </c>
      <c r="M95" s="98" t="e">
        <f t="shared" si="61"/>
        <v>#REF!</v>
      </c>
      <c r="N95" s="97" t="str">
        <f t="shared" si="62"/>
        <v/>
      </c>
      <c r="O95" s="98" t="e">
        <f t="shared" si="63"/>
        <v>#REF!</v>
      </c>
      <c r="P95" s="97" t="str">
        <f t="shared" si="64"/>
        <v/>
      </c>
      <c r="Q95" s="98" t="e">
        <f t="shared" si="65"/>
        <v>#REF!</v>
      </c>
      <c r="R95" s="97" t="str">
        <f t="shared" si="66"/>
        <v/>
      </c>
      <c r="S95" s="98" t="e">
        <f t="shared" si="67"/>
        <v>#REF!</v>
      </c>
      <c r="T95" s="97" t="str">
        <f t="shared" si="68"/>
        <v/>
      </c>
      <c r="U95" s="98" t="e">
        <f t="shared" si="69"/>
        <v>#REF!</v>
      </c>
      <c r="V95" s="97" t="str">
        <f t="shared" si="70"/>
        <v/>
      </c>
      <c r="W95" s="98" t="e">
        <f t="shared" si="71"/>
        <v>#REF!</v>
      </c>
      <c r="X95" s="97" t="str">
        <f t="shared" si="72"/>
        <v/>
      </c>
      <c r="Y95" s="98" t="e">
        <f t="shared" si="71"/>
        <v>#REF!</v>
      </c>
      <c r="Z95" s="97" t="str">
        <f t="shared" si="73"/>
        <v/>
      </c>
      <c r="AA95" s="98" t="e">
        <f t="shared" si="71"/>
        <v>#REF!</v>
      </c>
      <c r="AB95" s="97" t="str">
        <f t="shared" si="74"/>
        <v/>
      </c>
      <c r="AC95" s="98" t="e">
        <f t="shared" si="71"/>
        <v>#REF!</v>
      </c>
      <c r="AD95" s="97" t="str">
        <f t="shared" si="75"/>
        <v/>
      </c>
      <c r="AE95" s="98" t="e">
        <f t="shared" si="71"/>
        <v>#REF!</v>
      </c>
      <c r="AF95" s="97" t="str">
        <f t="shared" si="76"/>
        <v/>
      </c>
    </row>
    <row r="96" spans="1:32" ht="21" hidden="1" customHeight="1">
      <c r="A96" s="94"/>
      <c r="B96" s="95" t="str">
        <f t="shared" si="50"/>
        <v/>
      </c>
      <c r="C96" s="98" t="str">
        <f t="shared" si="51"/>
        <v/>
      </c>
      <c r="D96" s="97" t="str">
        <f t="shared" si="52"/>
        <v/>
      </c>
      <c r="E96" s="98" t="str">
        <f t="shared" si="53"/>
        <v/>
      </c>
      <c r="F96" s="97" t="str">
        <f t="shared" si="54"/>
        <v/>
      </c>
      <c r="G96" s="98" t="str">
        <f t="shared" si="55"/>
        <v/>
      </c>
      <c r="H96" s="97" t="str">
        <f t="shared" si="56"/>
        <v/>
      </c>
      <c r="I96" s="98" t="str">
        <f t="shared" si="57"/>
        <v/>
      </c>
      <c r="J96" s="97" t="str">
        <f t="shared" si="58"/>
        <v/>
      </c>
      <c r="K96" s="98" t="e">
        <f t="shared" si="59"/>
        <v>#REF!</v>
      </c>
      <c r="L96" s="97" t="str">
        <f t="shared" si="60"/>
        <v/>
      </c>
      <c r="M96" s="98" t="e">
        <f t="shared" si="61"/>
        <v>#REF!</v>
      </c>
      <c r="N96" s="97" t="str">
        <f t="shared" si="62"/>
        <v/>
      </c>
      <c r="O96" s="98" t="e">
        <f t="shared" si="63"/>
        <v>#REF!</v>
      </c>
      <c r="P96" s="97" t="str">
        <f t="shared" si="64"/>
        <v/>
      </c>
      <c r="Q96" s="98" t="e">
        <f t="shared" si="65"/>
        <v>#REF!</v>
      </c>
      <c r="R96" s="97" t="str">
        <f t="shared" si="66"/>
        <v/>
      </c>
      <c r="S96" s="98" t="e">
        <f t="shared" si="67"/>
        <v>#REF!</v>
      </c>
      <c r="T96" s="97" t="str">
        <f t="shared" si="68"/>
        <v/>
      </c>
      <c r="U96" s="98" t="e">
        <f t="shared" si="69"/>
        <v>#REF!</v>
      </c>
      <c r="V96" s="97" t="str">
        <f t="shared" si="70"/>
        <v/>
      </c>
      <c r="W96" s="98" t="e">
        <f t="shared" si="71"/>
        <v>#REF!</v>
      </c>
      <c r="X96" s="97" t="str">
        <f t="shared" si="72"/>
        <v/>
      </c>
      <c r="Y96" s="98" t="e">
        <f t="shared" si="71"/>
        <v>#REF!</v>
      </c>
      <c r="Z96" s="97" t="str">
        <f t="shared" si="73"/>
        <v/>
      </c>
      <c r="AA96" s="98" t="e">
        <f t="shared" si="71"/>
        <v>#REF!</v>
      </c>
      <c r="AB96" s="97" t="str">
        <f t="shared" si="74"/>
        <v/>
      </c>
      <c r="AC96" s="98" t="e">
        <f t="shared" si="71"/>
        <v>#REF!</v>
      </c>
      <c r="AD96" s="97" t="str">
        <f t="shared" si="75"/>
        <v/>
      </c>
      <c r="AE96" s="98" t="e">
        <f t="shared" si="71"/>
        <v>#REF!</v>
      </c>
      <c r="AF96" s="97" t="str">
        <f t="shared" si="76"/>
        <v/>
      </c>
    </row>
    <row r="97" spans="1:32" ht="21" hidden="1" customHeight="1">
      <c r="A97" s="94"/>
      <c r="B97" s="95" t="str">
        <f t="shared" si="50"/>
        <v/>
      </c>
      <c r="C97" s="98" t="str">
        <f t="shared" si="51"/>
        <v/>
      </c>
      <c r="D97" s="97" t="str">
        <f t="shared" si="52"/>
        <v/>
      </c>
      <c r="E97" s="98" t="str">
        <f t="shared" si="53"/>
        <v/>
      </c>
      <c r="F97" s="97" t="str">
        <f t="shared" si="54"/>
        <v/>
      </c>
      <c r="G97" s="98" t="str">
        <f t="shared" si="55"/>
        <v/>
      </c>
      <c r="H97" s="97" t="str">
        <f t="shared" si="56"/>
        <v/>
      </c>
      <c r="I97" s="98" t="str">
        <f t="shared" si="57"/>
        <v/>
      </c>
      <c r="J97" s="97" t="str">
        <f t="shared" si="58"/>
        <v/>
      </c>
      <c r="K97" s="98" t="e">
        <f t="shared" si="59"/>
        <v>#REF!</v>
      </c>
      <c r="L97" s="97" t="str">
        <f t="shared" si="60"/>
        <v/>
      </c>
      <c r="M97" s="98" t="e">
        <f t="shared" si="61"/>
        <v>#REF!</v>
      </c>
      <c r="N97" s="97" t="str">
        <f t="shared" si="62"/>
        <v/>
      </c>
      <c r="O97" s="98" t="e">
        <f t="shared" si="63"/>
        <v>#REF!</v>
      </c>
      <c r="P97" s="97" t="str">
        <f t="shared" si="64"/>
        <v/>
      </c>
      <c r="Q97" s="98" t="e">
        <f t="shared" si="65"/>
        <v>#REF!</v>
      </c>
      <c r="R97" s="97" t="str">
        <f t="shared" si="66"/>
        <v/>
      </c>
      <c r="S97" s="98" t="e">
        <f t="shared" si="67"/>
        <v>#REF!</v>
      </c>
      <c r="T97" s="97" t="str">
        <f t="shared" si="68"/>
        <v/>
      </c>
      <c r="U97" s="98" t="e">
        <f t="shared" si="69"/>
        <v>#REF!</v>
      </c>
      <c r="V97" s="97" t="str">
        <f t="shared" si="70"/>
        <v/>
      </c>
      <c r="W97" s="98" t="e">
        <f t="shared" si="71"/>
        <v>#REF!</v>
      </c>
      <c r="X97" s="97" t="str">
        <f t="shared" si="72"/>
        <v/>
      </c>
      <c r="Y97" s="98" t="e">
        <f t="shared" si="71"/>
        <v>#REF!</v>
      </c>
      <c r="Z97" s="97" t="str">
        <f t="shared" si="73"/>
        <v/>
      </c>
      <c r="AA97" s="98" t="e">
        <f t="shared" si="71"/>
        <v>#REF!</v>
      </c>
      <c r="AB97" s="97" t="str">
        <f t="shared" si="74"/>
        <v/>
      </c>
      <c r="AC97" s="98" t="e">
        <f t="shared" si="71"/>
        <v>#REF!</v>
      </c>
      <c r="AD97" s="97" t="str">
        <f t="shared" si="75"/>
        <v/>
      </c>
      <c r="AE97" s="98" t="e">
        <f t="shared" si="71"/>
        <v>#REF!</v>
      </c>
      <c r="AF97" s="97" t="str">
        <f t="shared" si="76"/>
        <v/>
      </c>
    </row>
    <row r="98" spans="1:32" ht="21" hidden="1" customHeight="1">
      <c r="A98" s="94"/>
      <c r="B98" s="95" t="str">
        <f t="shared" si="50"/>
        <v/>
      </c>
      <c r="C98" s="98" t="str">
        <f t="shared" si="51"/>
        <v/>
      </c>
      <c r="D98" s="97" t="str">
        <f t="shared" si="52"/>
        <v/>
      </c>
      <c r="E98" s="98" t="str">
        <f t="shared" si="53"/>
        <v/>
      </c>
      <c r="F98" s="97" t="str">
        <f t="shared" si="54"/>
        <v/>
      </c>
      <c r="G98" s="98" t="str">
        <f t="shared" si="55"/>
        <v/>
      </c>
      <c r="H98" s="97" t="str">
        <f t="shared" si="56"/>
        <v/>
      </c>
      <c r="I98" s="98" t="str">
        <f t="shared" si="57"/>
        <v/>
      </c>
      <c r="J98" s="97" t="str">
        <f t="shared" si="58"/>
        <v/>
      </c>
      <c r="K98" s="98" t="e">
        <f t="shared" si="59"/>
        <v>#REF!</v>
      </c>
      <c r="L98" s="97" t="str">
        <f t="shared" si="60"/>
        <v/>
      </c>
      <c r="M98" s="98" t="e">
        <f t="shared" si="61"/>
        <v>#REF!</v>
      </c>
      <c r="N98" s="97" t="str">
        <f t="shared" si="62"/>
        <v/>
      </c>
      <c r="O98" s="98" t="e">
        <f t="shared" si="63"/>
        <v>#REF!</v>
      </c>
      <c r="P98" s="97" t="str">
        <f t="shared" si="64"/>
        <v/>
      </c>
      <c r="Q98" s="98" t="e">
        <f t="shared" si="65"/>
        <v>#REF!</v>
      </c>
      <c r="R98" s="97" t="str">
        <f t="shared" si="66"/>
        <v/>
      </c>
      <c r="S98" s="98" t="e">
        <f t="shared" si="67"/>
        <v>#REF!</v>
      </c>
      <c r="T98" s="97" t="str">
        <f t="shared" si="68"/>
        <v/>
      </c>
      <c r="U98" s="98" t="e">
        <f t="shared" si="69"/>
        <v>#REF!</v>
      </c>
      <c r="V98" s="97" t="str">
        <f t="shared" si="70"/>
        <v/>
      </c>
      <c r="W98" s="98" t="e">
        <f t="shared" si="71"/>
        <v>#REF!</v>
      </c>
      <c r="X98" s="97" t="str">
        <f t="shared" si="72"/>
        <v/>
      </c>
      <c r="Y98" s="98" t="e">
        <f t="shared" si="71"/>
        <v>#REF!</v>
      </c>
      <c r="Z98" s="97" t="str">
        <f t="shared" si="73"/>
        <v/>
      </c>
      <c r="AA98" s="98" t="e">
        <f t="shared" si="71"/>
        <v>#REF!</v>
      </c>
      <c r="AB98" s="97" t="str">
        <f t="shared" si="74"/>
        <v/>
      </c>
      <c r="AC98" s="98" t="e">
        <f t="shared" si="71"/>
        <v>#REF!</v>
      </c>
      <c r="AD98" s="97" t="str">
        <f t="shared" si="75"/>
        <v/>
      </c>
      <c r="AE98" s="98" t="e">
        <f t="shared" si="71"/>
        <v>#REF!</v>
      </c>
      <c r="AF98" s="97" t="str">
        <f t="shared" si="76"/>
        <v/>
      </c>
    </row>
    <row r="99" spans="1:32" ht="21" hidden="1" customHeight="1">
      <c r="A99" s="94"/>
      <c r="B99" s="95" t="str">
        <f t="shared" si="50"/>
        <v/>
      </c>
      <c r="C99" s="98" t="str">
        <f t="shared" si="51"/>
        <v/>
      </c>
      <c r="D99" s="97" t="str">
        <f t="shared" si="52"/>
        <v/>
      </c>
      <c r="E99" s="98" t="str">
        <f t="shared" si="53"/>
        <v/>
      </c>
      <c r="F99" s="97" t="str">
        <f t="shared" si="54"/>
        <v/>
      </c>
      <c r="G99" s="98" t="str">
        <f t="shared" si="55"/>
        <v/>
      </c>
      <c r="H99" s="97" t="str">
        <f t="shared" si="56"/>
        <v/>
      </c>
      <c r="I99" s="98" t="str">
        <f t="shared" si="57"/>
        <v/>
      </c>
      <c r="J99" s="97" t="str">
        <f t="shared" si="58"/>
        <v/>
      </c>
      <c r="K99" s="98" t="e">
        <f t="shared" si="59"/>
        <v>#REF!</v>
      </c>
      <c r="L99" s="97" t="str">
        <f t="shared" si="60"/>
        <v/>
      </c>
      <c r="M99" s="98" t="e">
        <f t="shared" si="61"/>
        <v>#REF!</v>
      </c>
      <c r="N99" s="97" t="str">
        <f t="shared" si="62"/>
        <v/>
      </c>
      <c r="O99" s="98" t="e">
        <f t="shared" si="63"/>
        <v>#REF!</v>
      </c>
      <c r="P99" s="97" t="str">
        <f t="shared" si="64"/>
        <v/>
      </c>
      <c r="Q99" s="98" t="e">
        <f t="shared" si="65"/>
        <v>#REF!</v>
      </c>
      <c r="R99" s="97" t="str">
        <f t="shared" si="66"/>
        <v/>
      </c>
      <c r="S99" s="98" t="e">
        <f t="shared" si="67"/>
        <v>#REF!</v>
      </c>
      <c r="T99" s="97" t="str">
        <f t="shared" si="68"/>
        <v/>
      </c>
      <c r="U99" s="98" t="e">
        <f t="shared" si="69"/>
        <v>#REF!</v>
      </c>
      <c r="V99" s="97" t="str">
        <f t="shared" si="70"/>
        <v/>
      </c>
      <c r="W99" s="98" t="e">
        <f t="shared" si="71"/>
        <v>#REF!</v>
      </c>
      <c r="X99" s="97" t="str">
        <f t="shared" si="72"/>
        <v/>
      </c>
      <c r="Y99" s="98" t="e">
        <f t="shared" si="71"/>
        <v>#REF!</v>
      </c>
      <c r="Z99" s="97" t="str">
        <f t="shared" si="73"/>
        <v/>
      </c>
      <c r="AA99" s="98" t="e">
        <f t="shared" si="71"/>
        <v>#REF!</v>
      </c>
      <c r="AB99" s="97" t="str">
        <f t="shared" si="74"/>
        <v/>
      </c>
      <c r="AC99" s="98" t="e">
        <f t="shared" si="71"/>
        <v>#REF!</v>
      </c>
      <c r="AD99" s="97" t="str">
        <f t="shared" si="75"/>
        <v/>
      </c>
      <c r="AE99" s="98" t="e">
        <f t="shared" si="71"/>
        <v>#REF!</v>
      </c>
      <c r="AF99" s="97" t="str">
        <f t="shared" si="76"/>
        <v/>
      </c>
    </row>
    <row r="100" spans="1:32" ht="21" hidden="1" customHeight="1">
      <c r="A100" s="94"/>
      <c r="B100" s="95" t="str">
        <f t="shared" si="50"/>
        <v/>
      </c>
      <c r="C100" s="98" t="str">
        <f t="shared" si="51"/>
        <v/>
      </c>
      <c r="D100" s="97" t="str">
        <f t="shared" si="52"/>
        <v/>
      </c>
      <c r="E100" s="98" t="str">
        <f t="shared" si="53"/>
        <v/>
      </c>
      <c r="F100" s="97" t="str">
        <f t="shared" si="54"/>
        <v/>
      </c>
      <c r="G100" s="98" t="str">
        <f t="shared" si="55"/>
        <v/>
      </c>
      <c r="H100" s="97" t="str">
        <f t="shared" si="56"/>
        <v/>
      </c>
      <c r="I100" s="98" t="str">
        <f t="shared" si="57"/>
        <v/>
      </c>
      <c r="J100" s="97" t="str">
        <f t="shared" si="58"/>
        <v/>
      </c>
      <c r="K100" s="98" t="e">
        <f t="shared" si="59"/>
        <v>#REF!</v>
      </c>
      <c r="L100" s="97" t="str">
        <f t="shared" si="60"/>
        <v/>
      </c>
      <c r="M100" s="98" t="e">
        <f t="shared" si="61"/>
        <v>#REF!</v>
      </c>
      <c r="N100" s="97" t="str">
        <f t="shared" si="62"/>
        <v/>
      </c>
      <c r="O100" s="98" t="e">
        <f t="shared" si="63"/>
        <v>#REF!</v>
      </c>
      <c r="P100" s="97" t="str">
        <f t="shared" si="64"/>
        <v/>
      </c>
      <c r="Q100" s="98" t="e">
        <f t="shared" si="65"/>
        <v>#REF!</v>
      </c>
      <c r="R100" s="97" t="str">
        <f t="shared" si="66"/>
        <v/>
      </c>
      <c r="S100" s="98" t="e">
        <f t="shared" si="67"/>
        <v>#REF!</v>
      </c>
      <c r="T100" s="97" t="str">
        <f t="shared" si="68"/>
        <v/>
      </c>
      <c r="U100" s="98" t="e">
        <f t="shared" si="69"/>
        <v>#REF!</v>
      </c>
      <c r="V100" s="97" t="str">
        <f t="shared" si="70"/>
        <v/>
      </c>
      <c r="W100" s="98" t="e">
        <f t="shared" si="71"/>
        <v>#REF!</v>
      </c>
      <c r="X100" s="97" t="str">
        <f t="shared" si="72"/>
        <v/>
      </c>
      <c r="Y100" s="98" t="e">
        <f t="shared" si="71"/>
        <v>#REF!</v>
      </c>
      <c r="Z100" s="97" t="str">
        <f t="shared" si="73"/>
        <v/>
      </c>
      <c r="AA100" s="98" t="e">
        <f t="shared" si="71"/>
        <v>#REF!</v>
      </c>
      <c r="AB100" s="97" t="str">
        <f t="shared" si="74"/>
        <v/>
      </c>
      <c r="AC100" s="98" t="e">
        <f t="shared" si="71"/>
        <v>#REF!</v>
      </c>
      <c r="AD100" s="97" t="str">
        <f t="shared" si="75"/>
        <v/>
      </c>
      <c r="AE100" s="98" t="e">
        <f t="shared" si="71"/>
        <v>#REF!</v>
      </c>
      <c r="AF100" s="97" t="str">
        <f t="shared" si="76"/>
        <v/>
      </c>
    </row>
    <row r="101" spans="1:32" ht="21" hidden="1" customHeight="1">
      <c r="A101" s="94"/>
      <c r="B101" s="95" t="str">
        <f t="shared" si="50"/>
        <v/>
      </c>
      <c r="C101" s="98" t="str">
        <f t="shared" si="51"/>
        <v/>
      </c>
      <c r="D101" s="97" t="str">
        <f t="shared" si="52"/>
        <v/>
      </c>
      <c r="E101" s="98" t="str">
        <f t="shared" si="53"/>
        <v/>
      </c>
      <c r="F101" s="97" t="str">
        <f t="shared" si="54"/>
        <v/>
      </c>
      <c r="G101" s="98" t="str">
        <f t="shared" si="55"/>
        <v/>
      </c>
      <c r="H101" s="97" t="str">
        <f t="shared" si="56"/>
        <v/>
      </c>
      <c r="I101" s="98" t="str">
        <f t="shared" si="57"/>
        <v/>
      </c>
      <c r="J101" s="97" t="str">
        <f t="shared" si="58"/>
        <v/>
      </c>
      <c r="K101" s="98" t="e">
        <f t="shared" si="59"/>
        <v>#REF!</v>
      </c>
      <c r="L101" s="97" t="str">
        <f t="shared" si="60"/>
        <v/>
      </c>
      <c r="M101" s="98" t="e">
        <f t="shared" si="61"/>
        <v>#REF!</v>
      </c>
      <c r="N101" s="97" t="str">
        <f t="shared" si="62"/>
        <v/>
      </c>
      <c r="O101" s="98" t="e">
        <f t="shared" si="63"/>
        <v>#REF!</v>
      </c>
      <c r="P101" s="97" t="str">
        <f t="shared" si="64"/>
        <v/>
      </c>
      <c r="Q101" s="98" t="e">
        <f t="shared" si="65"/>
        <v>#REF!</v>
      </c>
      <c r="R101" s="97" t="str">
        <f t="shared" si="66"/>
        <v/>
      </c>
      <c r="S101" s="98" t="e">
        <f t="shared" si="67"/>
        <v>#REF!</v>
      </c>
      <c r="T101" s="97" t="str">
        <f t="shared" si="68"/>
        <v/>
      </c>
      <c r="U101" s="98" t="e">
        <f t="shared" si="69"/>
        <v>#REF!</v>
      </c>
      <c r="V101" s="97" t="str">
        <f t="shared" si="70"/>
        <v/>
      </c>
      <c r="W101" s="98" t="e">
        <f t="shared" si="71"/>
        <v>#REF!</v>
      </c>
      <c r="X101" s="97" t="str">
        <f t="shared" si="72"/>
        <v/>
      </c>
      <c r="Y101" s="98" t="e">
        <f t="shared" si="71"/>
        <v>#REF!</v>
      </c>
      <c r="Z101" s="97" t="str">
        <f t="shared" si="73"/>
        <v/>
      </c>
      <c r="AA101" s="98" t="e">
        <f t="shared" si="71"/>
        <v>#REF!</v>
      </c>
      <c r="AB101" s="97" t="str">
        <f t="shared" si="74"/>
        <v/>
      </c>
      <c r="AC101" s="98" t="e">
        <f t="shared" si="71"/>
        <v>#REF!</v>
      </c>
      <c r="AD101" s="97" t="str">
        <f t="shared" si="75"/>
        <v/>
      </c>
      <c r="AE101" s="98" t="e">
        <f t="shared" si="71"/>
        <v>#REF!</v>
      </c>
      <c r="AF101" s="97" t="str">
        <f t="shared" si="76"/>
        <v/>
      </c>
    </row>
    <row r="102" spans="1:32" ht="21" hidden="1" customHeight="1">
      <c r="A102" s="94"/>
      <c r="B102" s="95" t="str">
        <f t="shared" si="50"/>
        <v/>
      </c>
      <c r="C102" s="98" t="str">
        <f t="shared" si="51"/>
        <v/>
      </c>
      <c r="D102" s="97" t="str">
        <f t="shared" si="52"/>
        <v/>
      </c>
      <c r="E102" s="98" t="str">
        <f t="shared" si="53"/>
        <v/>
      </c>
      <c r="F102" s="97" t="str">
        <f t="shared" si="54"/>
        <v/>
      </c>
      <c r="G102" s="98" t="str">
        <f t="shared" si="55"/>
        <v/>
      </c>
      <c r="H102" s="97" t="str">
        <f t="shared" si="56"/>
        <v/>
      </c>
      <c r="I102" s="98" t="str">
        <f t="shared" si="57"/>
        <v/>
      </c>
      <c r="J102" s="97" t="str">
        <f t="shared" si="58"/>
        <v/>
      </c>
      <c r="K102" s="98" t="e">
        <f t="shared" si="59"/>
        <v>#REF!</v>
      </c>
      <c r="L102" s="97" t="str">
        <f t="shared" si="60"/>
        <v/>
      </c>
      <c r="M102" s="98" t="e">
        <f t="shared" si="61"/>
        <v>#REF!</v>
      </c>
      <c r="N102" s="97" t="str">
        <f t="shared" si="62"/>
        <v/>
      </c>
      <c r="O102" s="98" t="e">
        <f t="shared" si="63"/>
        <v>#REF!</v>
      </c>
      <c r="P102" s="97" t="str">
        <f t="shared" si="64"/>
        <v/>
      </c>
      <c r="Q102" s="98" t="e">
        <f t="shared" si="65"/>
        <v>#REF!</v>
      </c>
      <c r="R102" s="97" t="str">
        <f t="shared" si="66"/>
        <v/>
      </c>
      <c r="S102" s="98" t="e">
        <f t="shared" si="67"/>
        <v>#REF!</v>
      </c>
      <c r="T102" s="97" t="str">
        <f t="shared" si="68"/>
        <v/>
      </c>
      <c r="U102" s="98" t="e">
        <f t="shared" si="69"/>
        <v>#REF!</v>
      </c>
      <c r="V102" s="97" t="str">
        <f t="shared" si="70"/>
        <v/>
      </c>
      <c r="W102" s="98" t="e">
        <f t="shared" si="71"/>
        <v>#REF!</v>
      </c>
      <c r="X102" s="97" t="str">
        <f t="shared" si="72"/>
        <v/>
      </c>
      <c r="Y102" s="98" t="e">
        <f t="shared" si="71"/>
        <v>#REF!</v>
      </c>
      <c r="Z102" s="97" t="str">
        <f t="shared" si="73"/>
        <v/>
      </c>
      <c r="AA102" s="98" t="e">
        <f t="shared" si="71"/>
        <v>#REF!</v>
      </c>
      <c r="AB102" s="97" t="str">
        <f t="shared" si="74"/>
        <v/>
      </c>
      <c r="AC102" s="98" t="e">
        <f t="shared" si="71"/>
        <v>#REF!</v>
      </c>
      <c r="AD102" s="97" t="str">
        <f t="shared" si="75"/>
        <v/>
      </c>
      <c r="AE102" s="98" t="e">
        <f t="shared" si="71"/>
        <v>#REF!</v>
      </c>
      <c r="AF102" s="97" t="str">
        <f t="shared" si="76"/>
        <v/>
      </c>
    </row>
    <row r="103" spans="1:32" ht="21" hidden="1" customHeight="1">
      <c r="A103" s="94"/>
      <c r="B103" s="95" t="str">
        <f t="shared" si="50"/>
        <v/>
      </c>
      <c r="C103" s="98" t="str">
        <f t="shared" ref="C103:C134" si="77">IF($C$8="Habilitado",IF($A103="","",ROUND(VLOOKUP($A103,UNITARIO_1,5,FALSE),2)),"")</f>
        <v/>
      </c>
      <c r="D103" s="97" t="str">
        <f t="shared" si="52"/>
        <v/>
      </c>
      <c r="E103" s="98" t="str">
        <f t="shared" ref="E103:E134" si="78">IF($E$8="Habilitado",IF($A103="","",ROUND(VLOOKUP($A103,UNITARIO_2,5,FALSE),2)),"")</f>
        <v/>
      </c>
      <c r="F103" s="97" t="str">
        <f t="shared" si="54"/>
        <v/>
      </c>
      <c r="G103" s="98" t="str">
        <f t="shared" ref="G103:G134" si="79">IF($G$8="Habilitado",IF($A103="","",ROUND(VLOOKUP($A103,UNITARIO_3,5,FALSE),2)),"")</f>
        <v/>
      </c>
      <c r="H103" s="97" t="str">
        <f t="shared" si="56"/>
        <v/>
      </c>
      <c r="I103" s="98" t="str">
        <f t="shared" ref="I103:I134" si="80">IF($I$8="Habilitado",IF($A103="","",ROUND(VLOOKUP($A103,UNITARIO_4,5,FALSE),2)),"")</f>
        <v/>
      </c>
      <c r="J103" s="97" t="str">
        <f t="shared" si="58"/>
        <v/>
      </c>
      <c r="K103" s="98" t="e">
        <f t="shared" ref="K103:K134" si="81">IF($K$8="Habilitado",IF($A103="","",ROUND(VLOOKUP($A103,UNITARIO_5,5,FALSE),2)),"")</f>
        <v>#REF!</v>
      </c>
      <c r="L103" s="97" t="str">
        <f t="shared" si="60"/>
        <v/>
      </c>
      <c r="M103" s="98" t="e">
        <f t="shared" ref="M103:M134" si="82">IF($M$8="Habilitado",IF($A103="","",ROUND(VLOOKUP($A103,UNITARIO_6,5,FALSE),2)),"")</f>
        <v>#REF!</v>
      </c>
      <c r="N103" s="97" t="str">
        <f t="shared" si="62"/>
        <v/>
      </c>
      <c r="O103" s="98" t="e">
        <f t="shared" ref="O103:O134" si="83">IF($O$8="Habilitado",IF($A103="","",ROUND(VLOOKUP($A103,UNITARIO_7,5,FALSE),2)),"")</f>
        <v>#REF!</v>
      </c>
      <c r="P103" s="97" t="str">
        <f t="shared" si="64"/>
        <v/>
      </c>
      <c r="Q103" s="98" t="e">
        <f t="shared" ref="Q103:Q134" si="84">IF($Q$8="Habilitado",IF($A103="","",ROUND(VLOOKUP($A103,UNITARIO_8,5,FALSE),2)),"")</f>
        <v>#REF!</v>
      </c>
      <c r="R103" s="97" t="str">
        <f t="shared" si="66"/>
        <v/>
      </c>
      <c r="S103" s="98" t="e">
        <f t="shared" ref="S103:S134" si="85">IF($S$8="Habilitado",IF($A103="","",ROUND(VLOOKUP($A103,UNITARIO_9,5,FALSE),2)),"")</f>
        <v>#REF!</v>
      </c>
      <c r="T103" s="97" t="str">
        <f t="shared" si="68"/>
        <v/>
      </c>
      <c r="U103" s="98" t="e">
        <f t="shared" ref="U103:U134" si="86">IF($U$8="Habilitado",IF($A103="","",ROUND(VLOOKUP($A103,UNITARIO_10,5,FALSE),2)),"")</f>
        <v>#REF!</v>
      </c>
      <c r="V103" s="97" t="str">
        <f t="shared" si="70"/>
        <v/>
      </c>
      <c r="W103" s="98" t="e">
        <f t="shared" ref="W103:AE134" si="87">IF($W$8="Habilitado",IF($A103="","",ROUND(VLOOKUP($A103,UNITARIO_11,5,FALSE),2)),"")</f>
        <v>#REF!</v>
      </c>
      <c r="X103" s="97" t="str">
        <f t="shared" si="72"/>
        <v/>
      </c>
      <c r="Y103" s="98" t="e">
        <f t="shared" si="87"/>
        <v>#REF!</v>
      </c>
      <c r="Z103" s="97" t="str">
        <f t="shared" si="73"/>
        <v/>
      </c>
      <c r="AA103" s="98" t="e">
        <f t="shared" si="87"/>
        <v>#REF!</v>
      </c>
      <c r="AB103" s="97" t="str">
        <f t="shared" si="74"/>
        <v/>
      </c>
      <c r="AC103" s="98" t="e">
        <f t="shared" si="87"/>
        <v>#REF!</v>
      </c>
      <c r="AD103" s="97" t="str">
        <f t="shared" si="75"/>
        <v/>
      </c>
      <c r="AE103" s="98" t="e">
        <f t="shared" si="87"/>
        <v>#REF!</v>
      </c>
      <c r="AF103" s="97" t="str">
        <f t="shared" si="76"/>
        <v/>
      </c>
    </row>
    <row r="104" spans="1:32" ht="21" hidden="1" customHeight="1">
      <c r="A104" s="94"/>
      <c r="B104" s="95" t="str">
        <f t="shared" si="50"/>
        <v/>
      </c>
      <c r="C104" s="98" t="str">
        <f t="shared" si="77"/>
        <v/>
      </c>
      <c r="D104" s="97" t="str">
        <f t="shared" si="52"/>
        <v/>
      </c>
      <c r="E104" s="98" t="str">
        <f t="shared" si="78"/>
        <v/>
      </c>
      <c r="F104" s="97" t="str">
        <f t="shared" si="54"/>
        <v/>
      </c>
      <c r="G104" s="98" t="str">
        <f t="shared" si="79"/>
        <v/>
      </c>
      <c r="H104" s="97" t="str">
        <f t="shared" si="56"/>
        <v/>
      </c>
      <c r="I104" s="98" t="str">
        <f t="shared" si="80"/>
        <v/>
      </c>
      <c r="J104" s="97" t="str">
        <f t="shared" si="58"/>
        <v/>
      </c>
      <c r="K104" s="98" t="e">
        <f t="shared" si="81"/>
        <v>#REF!</v>
      </c>
      <c r="L104" s="97" t="str">
        <f t="shared" si="60"/>
        <v/>
      </c>
      <c r="M104" s="98" t="e">
        <f t="shared" si="82"/>
        <v>#REF!</v>
      </c>
      <c r="N104" s="97" t="str">
        <f t="shared" si="62"/>
        <v/>
      </c>
      <c r="O104" s="98" t="e">
        <f t="shared" si="83"/>
        <v>#REF!</v>
      </c>
      <c r="P104" s="97" t="str">
        <f t="shared" si="64"/>
        <v/>
      </c>
      <c r="Q104" s="98" t="e">
        <f t="shared" si="84"/>
        <v>#REF!</v>
      </c>
      <c r="R104" s="97" t="str">
        <f t="shared" si="66"/>
        <v/>
      </c>
      <c r="S104" s="98" t="e">
        <f t="shared" si="85"/>
        <v>#REF!</v>
      </c>
      <c r="T104" s="97" t="str">
        <f t="shared" si="68"/>
        <v/>
      </c>
      <c r="U104" s="98" t="e">
        <f t="shared" si="86"/>
        <v>#REF!</v>
      </c>
      <c r="V104" s="97" t="str">
        <f t="shared" si="70"/>
        <v/>
      </c>
      <c r="W104" s="98" t="e">
        <f t="shared" si="87"/>
        <v>#REF!</v>
      </c>
      <c r="X104" s="97" t="str">
        <f t="shared" si="72"/>
        <v/>
      </c>
      <c r="Y104" s="98" t="e">
        <f t="shared" si="87"/>
        <v>#REF!</v>
      </c>
      <c r="Z104" s="97" t="str">
        <f t="shared" si="73"/>
        <v/>
      </c>
      <c r="AA104" s="98" t="e">
        <f t="shared" si="87"/>
        <v>#REF!</v>
      </c>
      <c r="AB104" s="97" t="str">
        <f t="shared" si="74"/>
        <v/>
      </c>
      <c r="AC104" s="98" t="e">
        <f t="shared" si="87"/>
        <v>#REF!</v>
      </c>
      <c r="AD104" s="97" t="str">
        <f t="shared" si="75"/>
        <v/>
      </c>
      <c r="AE104" s="98" t="e">
        <f t="shared" si="87"/>
        <v>#REF!</v>
      </c>
      <c r="AF104" s="97" t="str">
        <f t="shared" si="76"/>
        <v/>
      </c>
    </row>
    <row r="105" spans="1:32" ht="21" hidden="1" customHeight="1">
      <c r="A105" s="94"/>
      <c r="B105" s="95" t="str">
        <f t="shared" si="50"/>
        <v/>
      </c>
      <c r="C105" s="98" t="str">
        <f t="shared" si="77"/>
        <v/>
      </c>
      <c r="D105" s="97" t="str">
        <f t="shared" si="52"/>
        <v/>
      </c>
      <c r="E105" s="98" t="str">
        <f t="shared" si="78"/>
        <v/>
      </c>
      <c r="F105" s="97" t="str">
        <f t="shared" si="54"/>
        <v/>
      </c>
      <c r="G105" s="98" t="str">
        <f t="shared" si="79"/>
        <v/>
      </c>
      <c r="H105" s="97" t="str">
        <f t="shared" si="56"/>
        <v/>
      </c>
      <c r="I105" s="98" t="str">
        <f t="shared" si="80"/>
        <v/>
      </c>
      <c r="J105" s="97" t="str">
        <f t="shared" si="58"/>
        <v/>
      </c>
      <c r="K105" s="98" t="e">
        <f t="shared" si="81"/>
        <v>#REF!</v>
      </c>
      <c r="L105" s="97" t="str">
        <f t="shared" si="60"/>
        <v/>
      </c>
      <c r="M105" s="98" t="e">
        <f t="shared" si="82"/>
        <v>#REF!</v>
      </c>
      <c r="N105" s="97" t="str">
        <f t="shared" si="62"/>
        <v/>
      </c>
      <c r="O105" s="98" t="e">
        <f t="shared" si="83"/>
        <v>#REF!</v>
      </c>
      <c r="P105" s="97" t="str">
        <f t="shared" si="64"/>
        <v/>
      </c>
      <c r="Q105" s="98" t="e">
        <f t="shared" si="84"/>
        <v>#REF!</v>
      </c>
      <c r="R105" s="97" t="str">
        <f t="shared" si="66"/>
        <v/>
      </c>
      <c r="S105" s="98" t="e">
        <f t="shared" si="85"/>
        <v>#REF!</v>
      </c>
      <c r="T105" s="97" t="str">
        <f t="shared" si="68"/>
        <v/>
      </c>
      <c r="U105" s="98" t="e">
        <f t="shared" si="86"/>
        <v>#REF!</v>
      </c>
      <c r="V105" s="97" t="str">
        <f t="shared" si="70"/>
        <v/>
      </c>
      <c r="W105" s="98" t="e">
        <f t="shared" si="87"/>
        <v>#REF!</v>
      </c>
      <c r="X105" s="97" t="str">
        <f t="shared" si="72"/>
        <v/>
      </c>
      <c r="Y105" s="98" t="e">
        <f t="shared" si="87"/>
        <v>#REF!</v>
      </c>
      <c r="Z105" s="97" t="str">
        <f t="shared" si="73"/>
        <v/>
      </c>
      <c r="AA105" s="98" t="e">
        <f t="shared" si="87"/>
        <v>#REF!</v>
      </c>
      <c r="AB105" s="97" t="str">
        <f t="shared" si="74"/>
        <v/>
      </c>
      <c r="AC105" s="98" t="e">
        <f t="shared" si="87"/>
        <v>#REF!</v>
      </c>
      <c r="AD105" s="97" t="str">
        <f t="shared" si="75"/>
        <v/>
      </c>
      <c r="AE105" s="98" t="e">
        <f t="shared" si="87"/>
        <v>#REF!</v>
      </c>
      <c r="AF105" s="97" t="str">
        <f t="shared" si="76"/>
        <v/>
      </c>
    </row>
    <row r="106" spans="1:32" ht="21" hidden="1" customHeight="1">
      <c r="A106" s="94"/>
      <c r="B106" s="95" t="str">
        <f t="shared" si="50"/>
        <v/>
      </c>
      <c r="C106" s="98" t="str">
        <f t="shared" si="77"/>
        <v/>
      </c>
      <c r="D106" s="97" t="str">
        <f t="shared" si="52"/>
        <v/>
      </c>
      <c r="E106" s="98" t="str">
        <f t="shared" si="78"/>
        <v/>
      </c>
      <c r="F106" s="97" t="str">
        <f t="shared" si="54"/>
        <v/>
      </c>
      <c r="G106" s="98" t="str">
        <f t="shared" si="79"/>
        <v/>
      </c>
      <c r="H106" s="97" t="str">
        <f t="shared" si="56"/>
        <v/>
      </c>
      <c r="I106" s="98" t="str">
        <f t="shared" si="80"/>
        <v/>
      </c>
      <c r="J106" s="97" t="str">
        <f t="shared" si="58"/>
        <v/>
      </c>
      <c r="K106" s="98" t="e">
        <f t="shared" si="81"/>
        <v>#REF!</v>
      </c>
      <c r="L106" s="97" t="str">
        <f t="shared" si="60"/>
        <v/>
      </c>
      <c r="M106" s="98" t="e">
        <f t="shared" si="82"/>
        <v>#REF!</v>
      </c>
      <c r="N106" s="97" t="str">
        <f t="shared" si="62"/>
        <v/>
      </c>
      <c r="O106" s="98" t="e">
        <f t="shared" si="83"/>
        <v>#REF!</v>
      </c>
      <c r="P106" s="97" t="str">
        <f t="shared" si="64"/>
        <v/>
      </c>
      <c r="Q106" s="98" t="e">
        <f t="shared" si="84"/>
        <v>#REF!</v>
      </c>
      <c r="R106" s="97" t="str">
        <f t="shared" si="66"/>
        <v/>
      </c>
      <c r="S106" s="98" t="e">
        <f t="shared" si="85"/>
        <v>#REF!</v>
      </c>
      <c r="T106" s="97" t="str">
        <f t="shared" si="68"/>
        <v/>
      </c>
      <c r="U106" s="98" t="e">
        <f t="shared" si="86"/>
        <v>#REF!</v>
      </c>
      <c r="V106" s="97" t="str">
        <f t="shared" si="70"/>
        <v/>
      </c>
      <c r="W106" s="98" t="e">
        <f t="shared" si="87"/>
        <v>#REF!</v>
      </c>
      <c r="X106" s="97" t="str">
        <f t="shared" si="72"/>
        <v/>
      </c>
      <c r="Y106" s="98" t="e">
        <f t="shared" si="87"/>
        <v>#REF!</v>
      </c>
      <c r="Z106" s="97" t="str">
        <f t="shared" si="73"/>
        <v/>
      </c>
      <c r="AA106" s="98" t="e">
        <f t="shared" si="87"/>
        <v>#REF!</v>
      </c>
      <c r="AB106" s="97" t="str">
        <f t="shared" si="74"/>
        <v/>
      </c>
      <c r="AC106" s="98" t="e">
        <f t="shared" si="87"/>
        <v>#REF!</v>
      </c>
      <c r="AD106" s="97" t="str">
        <f t="shared" si="75"/>
        <v/>
      </c>
      <c r="AE106" s="98" t="e">
        <f t="shared" si="87"/>
        <v>#REF!</v>
      </c>
      <c r="AF106" s="97" t="str">
        <f t="shared" si="76"/>
        <v/>
      </c>
    </row>
    <row r="107" spans="1:32" ht="21" hidden="1" customHeight="1">
      <c r="A107" s="94"/>
      <c r="B107" s="95" t="str">
        <f t="shared" si="50"/>
        <v/>
      </c>
      <c r="C107" s="98" t="str">
        <f t="shared" si="77"/>
        <v/>
      </c>
      <c r="D107" s="97" t="str">
        <f t="shared" si="52"/>
        <v/>
      </c>
      <c r="E107" s="98" t="str">
        <f t="shared" si="78"/>
        <v/>
      </c>
      <c r="F107" s="97" t="str">
        <f t="shared" si="54"/>
        <v/>
      </c>
      <c r="G107" s="98" t="str">
        <f t="shared" si="79"/>
        <v/>
      </c>
      <c r="H107" s="97" t="str">
        <f t="shared" si="56"/>
        <v/>
      </c>
      <c r="I107" s="98" t="str">
        <f t="shared" si="80"/>
        <v/>
      </c>
      <c r="J107" s="97" t="str">
        <f t="shared" si="58"/>
        <v/>
      </c>
      <c r="K107" s="98" t="e">
        <f t="shared" si="81"/>
        <v>#REF!</v>
      </c>
      <c r="L107" s="97" t="str">
        <f t="shared" si="60"/>
        <v/>
      </c>
      <c r="M107" s="98" t="e">
        <f t="shared" si="82"/>
        <v>#REF!</v>
      </c>
      <c r="N107" s="97" t="str">
        <f t="shared" si="62"/>
        <v/>
      </c>
      <c r="O107" s="98" t="e">
        <f t="shared" si="83"/>
        <v>#REF!</v>
      </c>
      <c r="P107" s="97" t="str">
        <f t="shared" si="64"/>
        <v/>
      </c>
      <c r="Q107" s="98" t="e">
        <f t="shared" si="84"/>
        <v>#REF!</v>
      </c>
      <c r="R107" s="97" t="str">
        <f t="shared" si="66"/>
        <v/>
      </c>
      <c r="S107" s="98" t="e">
        <f t="shared" si="85"/>
        <v>#REF!</v>
      </c>
      <c r="T107" s="97" t="str">
        <f t="shared" si="68"/>
        <v/>
      </c>
      <c r="U107" s="98" t="e">
        <f t="shared" si="86"/>
        <v>#REF!</v>
      </c>
      <c r="V107" s="97" t="str">
        <f t="shared" si="70"/>
        <v/>
      </c>
      <c r="W107" s="98" t="e">
        <f t="shared" si="87"/>
        <v>#REF!</v>
      </c>
      <c r="X107" s="97" t="str">
        <f t="shared" si="72"/>
        <v/>
      </c>
      <c r="Y107" s="98" t="e">
        <f t="shared" si="87"/>
        <v>#REF!</v>
      </c>
      <c r="Z107" s="97" t="str">
        <f t="shared" si="73"/>
        <v/>
      </c>
      <c r="AA107" s="98" t="e">
        <f t="shared" si="87"/>
        <v>#REF!</v>
      </c>
      <c r="AB107" s="97" t="str">
        <f t="shared" si="74"/>
        <v/>
      </c>
      <c r="AC107" s="98" t="e">
        <f t="shared" si="87"/>
        <v>#REF!</v>
      </c>
      <c r="AD107" s="97" t="str">
        <f t="shared" si="75"/>
        <v/>
      </c>
      <c r="AE107" s="98" t="e">
        <f t="shared" si="87"/>
        <v>#REF!</v>
      </c>
      <c r="AF107" s="97" t="str">
        <f t="shared" si="76"/>
        <v/>
      </c>
    </row>
    <row r="108" spans="1:32" ht="21" hidden="1" customHeight="1">
      <c r="A108" s="94"/>
      <c r="B108" s="95" t="str">
        <f t="shared" si="50"/>
        <v/>
      </c>
      <c r="C108" s="98" t="str">
        <f t="shared" si="77"/>
        <v/>
      </c>
      <c r="D108" s="97" t="str">
        <f t="shared" si="52"/>
        <v/>
      </c>
      <c r="E108" s="98" t="str">
        <f t="shared" si="78"/>
        <v/>
      </c>
      <c r="F108" s="97" t="str">
        <f t="shared" si="54"/>
        <v/>
      </c>
      <c r="G108" s="98" t="str">
        <f t="shared" si="79"/>
        <v/>
      </c>
      <c r="H108" s="97" t="str">
        <f t="shared" si="56"/>
        <v/>
      </c>
      <c r="I108" s="98" t="str">
        <f t="shared" si="80"/>
        <v/>
      </c>
      <c r="J108" s="97" t="str">
        <f t="shared" si="58"/>
        <v/>
      </c>
      <c r="K108" s="98" t="e">
        <f t="shared" si="81"/>
        <v>#REF!</v>
      </c>
      <c r="L108" s="97" t="str">
        <f t="shared" si="60"/>
        <v/>
      </c>
      <c r="M108" s="98" t="e">
        <f t="shared" si="82"/>
        <v>#REF!</v>
      </c>
      <c r="N108" s="97" t="str">
        <f t="shared" si="62"/>
        <v/>
      </c>
      <c r="O108" s="98" t="e">
        <f t="shared" si="83"/>
        <v>#REF!</v>
      </c>
      <c r="P108" s="97" t="str">
        <f t="shared" si="64"/>
        <v/>
      </c>
      <c r="Q108" s="98" t="e">
        <f t="shared" si="84"/>
        <v>#REF!</v>
      </c>
      <c r="R108" s="97" t="str">
        <f t="shared" si="66"/>
        <v/>
      </c>
      <c r="S108" s="98" t="e">
        <f t="shared" si="85"/>
        <v>#REF!</v>
      </c>
      <c r="T108" s="97" t="str">
        <f t="shared" si="68"/>
        <v/>
      </c>
      <c r="U108" s="98" t="e">
        <f t="shared" si="86"/>
        <v>#REF!</v>
      </c>
      <c r="V108" s="97" t="str">
        <f t="shared" si="70"/>
        <v/>
      </c>
      <c r="W108" s="98" t="e">
        <f t="shared" si="87"/>
        <v>#REF!</v>
      </c>
      <c r="X108" s="97" t="str">
        <f t="shared" si="72"/>
        <v/>
      </c>
      <c r="Y108" s="98" t="e">
        <f t="shared" si="87"/>
        <v>#REF!</v>
      </c>
      <c r="Z108" s="97" t="str">
        <f t="shared" si="73"/>
        <v/>
      </c>
      <c r="AA108" s="98" t="e">
        <f t="shared" si="87"/>
        <v>#REF!</v>
      </c>
      <c r="AB108" s="97" t="str">
        <f t="shared" si="74"/>
        <v/>
      </c>
      <c r="AC108" s="98" t="e">
        <f t="shared" si="87"/>
        <v>#REF!</v>
      </c>
      <c r="AD108" s="97" t="str">
        <f t="shared" si="75"/>
        <v/>
      </c>
      <c r="AE108" s="98" t="e">
        <f t="shared" si="87"/>
        <v>#REF!</v>
      </c>
      <c r="AF108" s="97" t="str">
        <f t="shared" si="76"/>
        <v/>
      </c>
    </row>
    <row r="109" spans="1:32" ht="21" hidden="1" customHeight="1">
      <c r="A109" s="94"/>
      <c r="B109" s="95" t="str">
        <f t="shared" si="50"/>
        <v/>
      </c>
      <c r="C109" s="98" t="str">
        <f t="shared" si="77"/>
        <v/>
      </c>
      <c r="D109" s="97" t="str">
        <f t="shared" si="52"/>
        <v/>
      </c>
      <c r="E109" s="98" t="str">
        <f t="shared" si="78"/>
        <v/>
      </c>
      <c r="F109" s="97" t="str">
        <f t="shared" si="54"/>
        <v/>
      </c>
      <c r="G109" s="98" t="str">
        <f t="shared" si="79"/>
        <v/>
      </c>
      <c r="H109" s="97" t="str">
        <f t="shared" si="56"/>
        <v/>
      </c>
      <c r="I109" s="98" t="str">
        <f t="shared" si="80"/>
        <v/>
      </c>
      <c r="J109" s="97" t="str">
        <f t="shared" si="58"/>
        <v/>
      </c>
      <c r="K109" s="98" t="e">
        <f t="shared" si="81"/>
        <v>#REF!</v>
      </c>
      <c r="L109" s="97" t="str">
        <f t="shared" si="60"/>
        <v/>
      </c>
      <c r="M109" s="98" t="e">
        <f t="shared" si="82"/>
        <v>#REF!</v>
      </c>
      <c r="N109" s="97" t="str">
        <f t="shared" si="62"/>
        <v/>
      </c>
      <c r="O109" s="98" t="e">
        <f t="shared" si="83"/>
        <v>#REF!</v>
      </c>
      <c r="P109" s="97" t="str">
        <f t="shared" si="64"/>
        <v/>
      </c>
      <c r="Q109" s="98" t="e">
        <f t="shared" si="84"/>
        <v>#REF!</v>
      </c>
      <c r="R109" s="97" t="str">
        <f t="shared" si="66"/>
        <v/>
      </c>
      <c r="S109" s="98" t="e">
        <f t="shared" si="85"/>
        <v>#REF!</v>
      </c>
      <c r="T109" s="97" t="str">
        <f t="shared" si="68"/>
        <v/>
      </c>
      <c r="U109" s="98" t="e">
        <f t="shared" si="86"/>
        <v>#REF!</v>
      </c>
      <c r="V109" s="97" t="str">
        <f t="shared" si="70"/>
        <v/>
      </c>
      <c r="W109" s="98" t="e">
        <f t="shared" si="87"/>
        <v>#REF!</v>
      </c>
      <c r="X109" s="97" t="str">
        <f t="shared" si="72"/>
        <v/>
      </c>
      <c r="Y109" s="98" t="e">
        <f t="shared" si="87"/>
        <v>#REF!</v>
      </c>
      <c r="Z109" s="97" t="str">
        <f t="shared" si="73"/>
        <v/>
      </c>
      <c r="AA109" s="98" t="e">
        <f t="shared" si="87"/>
        <v>#REF!</v>
      </c>
      <c r="AB109" s="97" t="str">
        <f t="shared" si="74"/>
        <v/>
      </c>
      <c r="AC109" s="98" t="e">
        <f t="shared" si="87"/>
        <v>#REF!</v>
      </c>
      <c r="AD109" s="97" t="str">
        <f t="shared" si="75"/>
        <v/>
      </c>
      <c r="AE109" s="98" t="e">
        <f t="shared" si="87"/>
        <v>#REF!</v>
      </c>
      <c r="AF109" s="97" t="str">
        <f t="shared" si="76"/>
        <v/>
      </c>
    </row>
    <row r="110" spans="1:32" ht="21" hidden="1" customHeight="1">
      <c r="A110" s="94"/>
      <c r="B110" s="95" t="str">
        <f t="shared" si="50"/>
        <v/>
      </c>
      <c r="C110" s="98" t="str">
        <f t="shared" si="77"/>
        <v/>
      </c>
      <c r="D110" s="97" t="str">
        <f t="shared" si="52"/>
        <v/>
      </c>
      <c r="E110" s="98" t="str">
        <f t="shared" si="78"/>
        <v/>
      </c>
      <c r="F110" s="97" t="str">
        <f t="shared" si="54"/>
        <v/>
      </c>
      <c r="G110" s="98" t="str">
        <f t="shared" si="79"/>
        <v/>
      </c>
      <c r="H110" s="97" t="str">
        <f t="shared" si="56"/>
        <v/>
      </c>
      <c r="I110" s="98" t="str">
        <f t="shared" si="80"/>
        <v/>
      </c>
      <c r="J110" s="97" t="str">
        <f t="shared" si="58"/>
        <v/>
      </c>
      <c r="K110" s="98" t="e">
        <f t="shared" si="81"/>
        <v>#REF!</v>
      </c>
      <c r="L110" s="97" t="str">
        <f t="shared" si="60"/>
        <v/>
      </c>
      <c r="M110" s="98" t="e">
        <f t="shared" si="82"/>
        <v>#REF!</v>
      </c>
      <c r="N110" s="97" t="str">
        <f t="shared" si="62"/>
        <v/>
      </c>
      <c r="O110" s="98" t="e">
        <f t="shared" si="83"/>
        <v>#REF!</v>
      </c>
      <c r="P110" s="97" t="str">
        <f t="shared" si="64"/>
        <v/>
      </c>
      <c r="Q110" s="98" t="e">
        <f t="shared" si="84"/>
        <v>#REF!</v>
      </c>
      <c r="R110" s="97" t="str">
        <f t="shared" si="66"/>
        <v/>
      </c>
      <c r="S110" s="98" t="e">
        <f t="shared" si="85"/>
        <v>#REF!</v>
      </c>
      <c r="T110" s="97" t="str">
        <f t="shared" si="68"/>
        <v/>
      </c>
      <c r="U110" s="98" t="e">
        <f t="shared" si="86"/>
        <v>#REF!</v>
      </c>
      <c r="V110" s="97" t="str">
        <f t="shared" si="70"/>
        <v/>
      </c>
      <c r="W110" s="98" t="e">
        <f t="shared" si="87"/>
        <v>#REF!</v>
      </c>
      <c r="X110" s="97" t="str">
        <f t="shared" si="72"/>
        <v/>
      </c>
      <c r="Y110" s="98" t="e">
        <f t="shared" si="87"/>
        <v>#REF!</v>
      </c>
      <c r="Z110" s="97" t="str">
        <f t="shared" si="73"/>
        <v/>
      </c>
      <c r="AA110" s="98" t="e">
        <f t="shared" si="87"/>
        <v>#REF!</v>
      </c>
      <c r="AB110" s="97" t="str">
        <f t="shared" si="74"/>
        <v/>
      </c>
      <c r="AC110" s="98" t="e">
        <f t="shared" si="87"/>
        <v>#REF!</v>
      </c>
      <c r="AD110" s="97" t="str">
        <f t="shared" si="75"/>
        <v/>
      </c>
      <c r="AE110" s="98" t="e">
        <f t="shared" si="87"/>
        <v>#REF!</v>
      </c>
      <c r="AF110" s="97" t="str">
        <f t="shared" si="76"/>
        <v/>
      </c>
    </row>
    <row r="111" spans="1:32" ht="21" hidden="1" customHeight="1">
      <c r="A111" s="94"/>
      <c r="B111" s="95" t="str">
        <f t="shared" si="50"/>
        <v/>
      </c>
      <c r="C111" s="98" t="str">
        <f t="shared" si="77"/>
        <v/>
      </c>
      <c r="D111" s="97" t="str">
        <f t="shared" si="52"/>
        <v/>
      </c>
      <c r="E111" s="98" t="str">
        <f t="shared" si="78"/>
        <v/>
      </c>
      <c r="F111" s="97" t="str">
        <f t="shared" si="54"/>
        <v/>
      </c>
      <c r="G111" s="98" t="str">
        <f t="shared" si="79"/>
        <v/>
      </c>
      <c r="H111" s="97" t="str">
        <f t="shared" si="56"/>
        <v/>
      </c>
      <c r="I111" s="98" t="str">
        <f t="shared" si="80"/>
        <v/>
      </c>
      <c r="J111" s="97" t="str">
        <f t="shared" si="58"/>
        <v/>
      </c>
      <c r="K111" s="98" t="e">
        <f t="shared" si="81"/>
        <v>#REF!</v>
      </c>
      <c r="L111" s="97" t="str">
        <f t="shared" si="60"/>
        <v/>
      </c>
      <c r="M111" s="98" t="e">
        <f t="shared" si="82"/>
        <v>#REF!</v>
      </c>
      <c r="N111" s="97" t="str">
        <f t="shared" si="62"/>
        <v/>
      </c>
      <c r="O111" s="98" t="e">
        <f t="shared" si="83"/>
        <v>#REF!</v>
      </c>
      <c r="P111" s="97" t="str">
        <f t="shared" si="64"/>
        <v/>
      </c>
      <c r="Q111" s="98" t="e">
        <f t="shared" si="84"/>
        <v>#REF!</v>
      </c>
      <c r="R111" s="97" t="str">
        <f t="shared" si="66"/>
        <v/>
      </c>
      <c r="S111" s="98" t="e">
        <f t="shared" si="85"/>
        <v>#REF!</v>
      </c>
      <c r="T111" s="97" t="str">
        <f t="shared" si="68"/>
        <v/>
      </c>
      <c r="U111" s="98" t="e">
        <f t="shared" si="86"/>
        <v>#REF!</v>
      </c>
      <c r="V111" s="97" t="str">
        <f t="shared" si="70"/>
        <v/>
      </c>
      <c r="W111" s="98" t="e">
        <f t="shared" si="87"/>
        <v>#REF!</v>
      </c>
      <c r="X111" s="97" t="str">
        <f t="shared" si="72"/>
        <v/>
      </c>
      <c r="Y111" s="98" t="e">
        <f t="shared" si="87"/>
        <v>#REF!</v>
      </c>
      <c r="Z111" s="97" t="str">
        <f t="shared" si="73"/>
        <v/>
      </c>
      <c r="AA111" s="98" t="e">
        <f t="shared" si="87"/>
        <v>#REF!</v>
      </c>
      <c r="AB111" s="97" t="str">
        <f t="shared" si="74"/>
        <v/>
      </c>
      <c r="AC111" s="98" t="e">
        <f t="shared" si="87"/>
        <v>#REF!</v>
      </c>
      <c r="AD111" s="97" t="str">
        <f t="shared" si="75"/>
        <v/>
      </c>
      <c r="AE111" s="98" t="e">
        <f t="shared" si="87"/>
        <v>#REF!</v>
      </c>
      <c r="AF111" s="97" t="str">
        <f t="shared" si="76"/>
        <v/>
      </c>
    </row>
    <row r="112" spans="1:32" ht="21" hidden="1" customHeight="1">
      <c r="A112" s="94"/>
      <c r="B112" s="95" t="str">
        <f t="shared" si="50"/>
        <v/>
      </c>
      <c r="C112" s="98" t="str">
        <f t="shared" si="77"/>
        <v/>
      </c>
      <c r="D112" s="97" t="str">
        <f t="shared" si="52"/>
        <v/>
      </c>
      <c r="E112" s="98" t="str">
        <f t="shared" si="78"/>
        <v/>
      </c>
      <c r="F112" s="97" t="str">
        <f t="shared" si="54"/>
        <v/>
      </c>
      <c r="G112" s="98" t="str">
        <f t="shared" si="79"/>
        <v/>
      </c>
      <c r="H112" s="97" t="str">
        <f t="shared" si="56"/>
        <v/>
      </c>
      <c r="I112" s="98" t="str">
        <f t="shared" si="80"/>
        <v/>
      </c>
      <c r="J112" s="97" t="str">
        <f t="shared" si="58"/>
        <v/>
      </c>
      <c r="K112" s="98" t="e">
        <f t="shared" si="81"/>
        <v>#REF!</v>
      </c>
      <c r="L112" s="97" t="str">
        <f t="shared" si="60"/>
        <v/>
      </c>
      <c r="M112" s="98" t="e">
        <f t="shared" si="82"/>
        <v>#REF!</v>
      </c>
      <c r="N112" s="97" t="str">
        <f t="shared" si="62"/>
        <v/>
      </c>
      <c r="O112" s="98" t="e">
        <f t="shared" si="83"/>
        <v>#REF!</v>
      </c>
      <c r="P112" s="97" t="str">
        <f t="shared" si="64"/>
        <v/>
      </c>
      <c r="Q112" s="98" t="e">
        <f t="shared" si="84"/>
        <v>#REF!</v>
      </c>
      <c r="R112" s="97" t="str">
        <f t="shared" si="66"/>
        <v/>
      </c>
      <c r="S112" s="98" t="e">
        <f t="shared" si="85"/>
        <v>#REF!</v>
      </c>
      <c r="T112" s="97" t="str">
        <f t="shared" si="68"/>
        <v/>
      </c>
      <c r="U112" s="98" t="e">
        <f t="shared" si="86"/>
        <v>#REF!</v>
      </c>
      <c r="V112" s="97" t="str">
        <f t="shared" si="70"/>
        <v/>
      </c>
      <c r="W112" s="98" t="e">
        <f t="shared" si="87"/>
        <v>#REF!</v>
      </c>
      <c r="X112" s="97" t="str">
        <f t="shared" si="72"/>
        <v/>
      </c>
      <c r="Y112" s="98" t="e">
        <f t="shared" si="87"/>
        <v>#REF!</v>
      </c>
      <c r="Z112" s="97" t="str">
        <f t="shared" si="73"/>
        <v/>
      </c>
      <c r="AA112" s="98" t="e">
        <f t="shared" si="87"/>
        <v>#REF!</v>
      </c>
      <c r="AB112" s="97" t="str">
        <f t="shared" si="74"/>
        <v/>
      </c>
      <c r="AC112" s="98" t="e">
        <f t="shared" si="87"/>
        <v>#REF!</v>
      </c>
      <c r="AD112" s="97" t="str">
        <f t="shared" si="75"/>
        <v/>
      </c>
      <c r="AE112" s="98" t="e">
        <f t="shared" si="87"/>
        <v>#REF!</v>
      </c>
      <c r="AF112" s="97" t="str">
        <f t="shared" si="76"/>
        <v/>
      </c>
    </row>
    <row r="113" spans="1:32" ht="21" hidden="1" customHeight="1">
      <c r="A113" s="94"/>
      <c r="B113" s="95" t="str">
        <f t="shared" si="50"/>
        <v/>
      </c>
      <c r="C113" s="98" t="str">
        <f t="shared" si="77"/>
        <v/>
      </c>
      <c r="D113" s="97" t="str">
        <f t="shared" si="52"/>
        <v/>
      </c>
      <c r="E113" s="98" t="str">
        <f t="shared" si="78"/>
        <v/>
      </c>
      <c r="F113" s="97" t="str">
        <f t="shared" si="54"/>
        <v/>
      </c>
      <c r="G113" s="98" t="str">
        <f t="shared" si="79"/>
        <v/>
      </c>
      <c r="H113" s="97" t="str">
        <f t="shared" si="56"/>
        <v/>
      </c>
      <c r="I113" s="98" t="str">
        <f t="shared" si="80"/>
        <v/>
      </c>
      <c r="J113" s="97" t="str">
        <f t="shared" si="58"/>
        <v/>
      </c>
      <c r="K113" s="98" t="e">
        <f t="shared" si="81"/>
        <v>#REF!</v>
      </c>
      <c r="L113" s="97" t="str">
        <f t="shared" si="60"/>
        <v/>
      </c>
      <c r="M113" s="98" t="e">
        <f t="shared" si="82"/>
        <v>#REF!</v>
      </c>
      <c r="N113" s="97" t="str">
        <f t="shared" si="62"/>
        <v/>
      </c>
      <c r="O113" s="98" t="e">
        <f t="shared" si="83"/>
        <v>#REF!</v>
      </c>
      <c r="P113" s="97" t="str">
        <f t="shared" si="64"/>
        <v/>
      </c>
      <c r="Q113" s="98" t="e">
        <f t="shared" si="84"/>
        <v>#REF!</v>
      </c>
      <c r="R113" s="97" t="str">
        <f t="shared" si="66"/>
        <v/>
      </c>
      <c r="S113" s="98" t="e">
        <f t="shared" si="85"/>
        <v>#REF!</v>
      </c>
      <c r="T113" s="97" t="str">
        <f t="shared" si="68"/>
        <v/>
      </c>
      <c r="U113" s="98" t="e">
        <f t="shared" si="86"/>
        <v>#REF!</v>
      </c>
      <c r="V113" s="97" t="str">
        <f t="shared" si="70"/>
        <v/>
      </c>
      <c r="W113" s="98" t="e">
        <f t="shared" si="87"/>
        <v>#REF!</v>
      </c>
      <c r="X113" s="97" t="str">
        <f t="shared" si="72"/>
        <v/>
      </c>
      <c r="Y113" s="98" t="e">
        <f t="shared" si="87"/>
        <v>#REF!</v>
      </c>
      <c r="Z113" s="97" t="str">
        <f t="shared" si="73"/>
        <v/>
      </c>
      <c r="AA113" s="98" t="e">
        <f t="shared" si="87"/>
        <v>#REF!</v>
      </c>
      <c r="AB113" s="97" t="str">
        <f t="shared" si="74"/>
        <v/>
      </c>
      <c r="AC113" s="98" t="e">
        <f t="shared" si="87"/>
        <v>#REF!</v>
      </c>
      <c r="AD113" s="97" t="str">
        <f t="shared" si="75"/>
        <v/>
      </c>
      <c r="AE113" s="98" t="e">
        <f t="shared" si="87"/>
        <v>#REF!</v>
      </c>
      <c r="AF113" s="97" t="str">
        <f t="shared" si="76"/>
        <v/>
      </c>
    </row>
    <row r="114" spans="1:32" ht="21" hidden="1" customHeight="1">
      <c r="A114" s="94"/>
      <c r="B114" s="95" t="str">
        <f t="shared" si="50"/>
        <v/>
      </c>
      <c r="C114" s="98" t="str">
        <f t="shared" si="77"/>
        <v/>
      </c>
      <c r="D114" s="97" t="str">
        <f t="shared" si="52"/>
        <v/>
      </c>
      <c r="E114" s="98" t="str">
        <f t="shared" si="78"/>
        <v/>
      </c>
      <c r="F114" s="97" t="str">
        <f t="shared" si="54"/>
        <v/>
      </c>
      <c r="G114" s="98" t="str">
        <f t="shared" si="79"/>
        <v/>
      </c>
      <c r="H114" s="97" t="str">
        <f t="shared" si="56"/>
        <v/>
      </c>
      <c r="I114" s="98" t="str">
        <f t="shared" si="80"/>
        <v/>
      </c>
      <c r="J114" s="97" t="str">
        <f t="shared" si="58"/>
        <v/>
      </c>
      <c r="K114" s="98" t="e">
        <f t="shared" si="81"/>
        <v>#REF!</v>
      </c>
      <c r="L114" s="97" t="str">
        <f t="shared" si="60"/>
        <v/>
      </c>
      <c r="M114" s="98" t="e">
        <f t="shared" si="82"/>
        <v>#REF!</v>
      </c>
      <c r="N114" s="97" t="str">
        <f t="shared" si="62"/>
        <v/>
      </c>
      <c r="O114" s="98" t="e">
        <f t="shared" si="83"/>
        <v>#REF!</v>
      </c>
      <c r="P114" s="97" t="str">
        <f t="shared" si="64"/>
        <v/>
      </c>
      <c r="Q114" s="98" t="e">
        <f t="shared" si="84"/>
        <v>#REF!</v>
      </c>
      <c r="R114" s="97" t="str">
        <f t="shared" si="66"/>
        <v/>
      </c>
      <c r="S114" s="98" t="e">
        <f t="shared" si="85"/>
        <v>#REF!</v>
      </c>
      <c r="T114" s="97" t="str">
        <f t="shared" si="68"/>
        <v/>
      </c>
      <c r="U114" s="98" t="e">
        <f t="shared" si="86"/>
        <v>#REF!</v>
      </c>
      <c r="V114" s="97" t="str">
        <f t="shared" si="70"/>
        <v/>
      </c>
      <c r="W114" s="98" t="e">
        <f t="shared" si="87"/>
        <v>#REF!</v>
      </c>
      <c r="X114" s="97" t="str">
        <f t="shared" si="72"/>
        <v/>
      </c>
      <c r="Y114" s="98" t="e">
        <f t="shared" si="87"/>
        <v>#REF!</v>
      </c>
      <c r="Z114" s="97" t="str">
        <f t="shared" si="73"/>
        <v/>
      </c>
      <c r="AA114" s="98" t="e">
        <f t="shared" si="87"/>
        <v>#REF!</v>
      </c>
      <c r="AB114" s="97" t="str">
        <f t="shared" si="74"/>
        <v/>
      </c>
      <c r="AC114" s="98" t="e">
        <f t="shared" si="87"/>
        <v>#REF!</v>
      </c>
      <c r="AD114" s="97" t="str">
        <f t="shared" si="75"/>
        <v/>
      </c>
      <c r="AE114" s="98" t="e">
        <f t="shared" si="87"/>
        <v>#REF!</v>
      </c>
      <c r="AF114" s="97" t="str">
        <f t="shared" si="76"/>
        <v/>
      </c>
    </row>
    <row r="115" spans="1:32" ht="21" hidden="1" customHeight="1">
      <c r="A115" s="94"/>
      <c r="B115" s="95" t="str">
        <f t="shared" si="50"/>
        <v/>
      </c>
      <c r="C115" s="98" t="str">
        <f t="shared" si="77"/>
        <v/>
      </c>
      <c r="D115" s="97" t="str">
        <f t="shared" si="52"/>
        <v/>
      </c>
      <c r="E115" s="98" t="str">
        <f t="shared" si="78"/>
        <v/>
      </c>
      <c r="F115" s="97" t="str">
        <f t="shared" si="54"/>
        <v/>
      </c>
      <c r="G115" s="98" t="str">
        <f t="shared" si="79"/>
        <v/>
      </c>
      <c r="H115" s="97" t="str">
        <f t="shared" si="56"/>
        <v/>
      </c>
      <c r="I115" s="98" t="str">
        <f t="shared" si="80"/>
        <v/>
      </c>
      <c r="J115" s="97" t="str">
        <f t="shared" si="58"/>
        <v/>
      </c>
      <c r="K115" s="98" t="e">
        <f t="shared" si="81"/>
        <v>#REF!</v>
      </c>
      <c r="L115" s="97" t="str">
        <f t="shared" si="60"/>
        <v/>
      </c>
      <c r="M115" s="98" t="e">
        <f t="shared" si="82"/>
        <v>#REF!</v>
      </c>
      <c r="N115" s="97" t="str">
        <f t="shared" si="62"/>
        <v/>
      </c>
      <c r="O115" s="98" t="e">
        <f t="shared" si="83"/>
        <v>#REF!</v>
      </c>
      <c r="P115" s="97" t="str">
        <f t="shared" si="64"/>
        <v/>
      </c>
      <c r="Q115" s="98" t="e">
        <f t="shared" si="84"/>
        <v>#REF!</v>
      </c>
      <c r="R115" s="97" t="str">
        <f t="shared" si="66"/>
        <v/>
      </c>
      <c r="S115" s="98" t="e">
        <f t="shared" si="85"/>
        <v>#REF!</v>
      </c>
      <c r="T115" s="97" t="str">
        <f t="shared" si="68"/>
        <v/>
      </c>
      <c r="U115" s="98" t="e">
        <f t="shared" si="86"/>
        <v>#REF!</v>
      </c>
      <c r="V115" s="97" t="str">
        <f t="shared" si="70"/>
        <v/>
      </c>
      <c r="W115" s="98" t="e">
        <f t="shared" si="87"/>
        <v>#REF!</v>
      </c>
      <c r="X115" s="97" t="str">
        <f t="shared" si="72"/>
        <v/>
      </c>
      <c r="Y115" s="98" t="e">
        <f t="shared" si="87"/>
        <v>#REF!</v>
      </c>
      <c r="Z115" s="97" t="str">
        <f t="shared" si="73"/>
        <v/>
      </c>
      <c r="AA115" s="98" t="e">
        <f t="shared" si="87"/>
        <v>#REF!</v>
      </c>
      <c r="AB115" s="97" t="str">
        <f t="shared" si="74"/>
        <v/>
      </c>
      <c r="AC115" s="98" t="e">
        <f t="shared" si="87"/>
        <v>#REF!</v>
      </c>
      <c r="AD115" s="97" t="str">
        <f t="shared" si="75"/>
        <v/>
      </c>
      <c r="AE115" s="98" t="e">
        <f t="shared" si="87"/>
        <v>#REF!</v>
      </c>
      <c r="AF115" s="97" t="str">
        <f t="shared" si="76"/>
        <v/>
      </c>
    </row>
    <row r="116" spans="1:32" ht="21" hidden="1" customHeight="1">
      <c r="A116" s="94"/>
      <c r="B116" s="95" t="str">
        <f t="shared" si="50"/>
        <v/>
      </c>
      <c r="C116" s="98" t="str">
        <f t="shared" si="77"/>
        <v/>
      </c>
      <c r="D116" s="97" t="str">
        <f t="shared" si="52"/>
        <v/>
      </c>
      <c r="E116" s="98" t="str">
        <f t="shared" si="78"/>
        <v/>
      </c>
      <c r="F116" s="97" t="str">
        <f t="shared" si="54"/>
        <v/>
      </c>
      <c r="G116" s="98" t="str">
        <f t="shared" si="79"/>
        <v/>
      </c>
      <c r="H116" s="97" t="str">
        <f t="shared" si="56"/>
        <v/>
      </c>
      <c r="I116" s="98" t="str">
        <f t="shared" si="80"/>
        <v/>
      </c>
      <c r="J116" s="97" t="str">
        <f t="shared" si="58"/>
        <v/>
      </c>
      <c r="K116" s="98" t="e">
        <f t="shared" si="81"/>
        <v>#REF!</v>
      </c>
      <c r="L116" s="97" t="str">
        <f t="shared" si="60"/>
        <v/>
      </c>
      <c r="M116" s="98" t="e">
        <f t="shared" si="82"/>
        <v>#REF!</v>
      </c>
      <c r="N116" s="97" t="str">
        <f t="shared" si="62"/>
        <v/>
      </c>
      <c r="O116" s="98" t="e">
        <f t="shared" si="83"/>
        <v>#REF!</v>
      </c>
      <c r="P116" s="97" t="str">
        <f t="shared" si="64"/>
        <v/>
      </c>
      <c r="Q116" s="98" t="e">
        <f t="shared" si="84"/>
        <v>#REF!</v>
      </c>
      <c r="R116" s="97" t="str">
        <f t="shared" si="66"/>
        <v/>
      </c>
      <c r="S116" s="98" t="e">
        <f t="shared" si="85"/>
        <v>#REF!</v>
      </c>
      <c r="T116" s="97" t="str">
        <f t="shared" si="68"/>
        <v/>
      </c>
      <c r="U116" s="98" t="e">
        <f t="shared" si="86"/>
        <v>#REF!</v>
      </c>
      <c r="V116" s="97" t="str">
        <f t="shared" si="70"/>
        <v/>
      </c>
      <c r="W116" s="98" t="e">
        <f t="shared" si="87"/>
        <v>#REF!</v>
      </c>
      <c r="X116" s="97" t="str">
        <f t="shared" si="72"/>
        <v/>
      </c>
      <c r="Y116" s="98" t="e">
        <f t="shared" si="87"/>
        <v>#REF!</v>
      </c>
      <c r="Z116" s="97" t="str">
        <f t="shared" si="73"/>
        <v/>
      </c>
      <c r="AA116" s="98" t="e">
        <f t="shared" si="87"/>
        <v>#REF!</v>
      </c>
      <c r="AB116" s="97" t="str">
        <f t="shared" si="74"/>
        <v/>
      </c>
      <c r="AC116" s="98" t="e">
        <f t="shared" si="87"/>
        <v>#REF!</v>
      </c>
      <c r="AD116" s="97" t="str">
        <f t="shared" si="75"/>
        <v/>
      </c>
      <c r="AE116" s="98" t="e">
        <f t="shared" si="87"/>
        <v>#REF!</v>
      </c>
      <c r="AF116" s="97" t="str">
        <f t="shared" si="76"/>
        <v/>
      </c>
    </row>
    <row r="117" spans="1:32" ht="21" hidden="1" customHeight="1">
      <c r="A117" s="94"/>
      <c r="B117" s="95" t="str">
        <f t="shared" si="50"/>
        <v/>
      </c>
      <c r="C117" s="98" t="str">
        <f t="shared" si="77"/>
        <v/>
      </c>
      <c r="D117" s="97" t="str">
        <f t="shared" si="52"/>
        <v/>
      </c>
      <c r="E117" s="98" t="str">
        <f t="shared" si="78"/>
        <v/>
      </c>
      <c r="F117" s="97" t="str">
        <f t="shared" si="54"/>
        <v/>
      </c>
      <c r="G117" s="98" t="str">
        <f t="shared" si="79"/>
        <v/>
      </c>
      <c r="H117" s="97" t="str">
        <f t="shared" si="56"/>
        <v/>
      </c>
      <c r="I117" s="98" t="str">
        <f t="shared" si="80"/>
        <v/>
      </c>
      <c r="J117" s="97" t="str">
        <f t="shared" si="58"/>
        <v/>
      </c>
      <c r="K117" s="98" t="e">
        <f t="shared" si="81"/>
        <v>#REF!</v>
      </c>
      <c r="L117" s="97" t="str">
        <f t="shared" si="60"/>
        <v/>
      </c>
      <c r="M117" s="98" t="e">
        <f t="shared" si="82"/>
        <v>#REF!</v>
      </c>
      <c r="N117" s="97" t="str">
        <f t="shared" si="62"/>
        <v/>
      </c>
      <c r="O117" s="98" t="e">
        <f t="shared" si="83"/>
        <v>#REF!</v>
      </c>
      <c r="P117" s="97" t="str">
        <f t="shared" si="64"/>
        <v/>
      </c>
      <c r="Q117" s="98" t="e">
        <f t="shared" si="84"/>
        <v>#REF!</v>
      </c>
      <c r="R117" s="97" t="str">
        <f t="shared" si="66"/>
        <v/>
      </c>
      <c r="S117" s="98" t="e">
        <f t="shared" si="85"/>
        <v>#REF!</v>
      </c>
      <c r="T117" s="97" t="str">
        <f t="shared" si="68"/>
        <v/>
      </c>
      <c r="U117" s="98" t="e">
        <f t="shared" si="86"/>
        <v>#REF!</v>
      </c>
      <c r="V117" s="97" t="str">
        <f t="shared" si="70"/>
        <v/>
      </c>
      <c r="W117" s="98" t="e">
        <f t="shared" si="87"/>
        <v>#REF!</v>
      </c>
      <c r="X117" s="97" t="str">
        <f t="shared" si="72"/>
        <v/>
      </c>
      <c r="Y117" s="98" t="e">
        <f t="shared" si="87"/>
        <v>#REF!</v>
      </c>
      <c r="Z117" s="97" t="str">
        <f t="shared" si="73"/>
        <v/>
      </c>
      <c r="AA117" s="98" t="e">
        <f t="shared" si="87"/>
        <v>#REF!</v>
      </c>
      <c r="AB117" s="97" t="str">
        <f t="shared" si="74"/>
        <v/>
      </c>
      <c r="AC117" s="98" t="e">
        <f t="shared" si="87"/>
        <v>#REF!</v>
      </c>
      <c r="AD117" s="97" t="str">
        <f t="shared" si="75"/>
        <v/>
      </c>
      <c r="AE117" s="98" t="e">
        <f t="shared" si="87"/>
        <v>#REF!</v>
      </c>
      <c r="AF117" s="97" t="str">
        <f t="shared" si="76"/>
        <v/>
      </c>
    </row>
    <row r="118" spans="1:32" ht="21" hidden="1" customHeight="1">
      <c r="A118" s="94"/>
      <c r="B118" s="95" t="str">
        <f t="shared" si="50"/>
        <v/>
      </c>
      <c r="C118" s="98" t="str">
        <f t="shared" si="77"/>
        <v/>
      </c>
      <c r="D118" s="97" t="str">
        <f t="shared" si="52"/>
        <v/>
      </c>
      <c r="E118" s="98" t="str">
        <f t="shared" si="78"/>
        <v/>
      </c>
      <c r="F118" s="97" t="str">
        <f t="shared" si="54"/>
        <v/>
      </c>
      <c r="G118" s="98" t="str">
        <f t="shared" si="79"/>
        <v/>
      </c>
      <c r="H118" s="97" t="str">
        <f t="shared" si="56"/>
        <v/>
      </c>
      <c r="I118" s="98" t="str">
        <f t="shared" si="80"/>
        <v/>
      </c>
      <c r="J118" s="97" t="str">
        <f t="shared" si="58"/>
        <v/>
      </c>
      <c r="K118" s="98" t="e">
        <f t="shared" si="81"/>
        <v>#REF!</v>
      </c>
      <c r="L118" s="97" t="str">
        <f t="shared" si="60"/>
        <v/>
      </c>
      <c r="M118" s="98" t="e">
        <f t="shared" si="82"/>
        <v>#REF!</v>
      </c>
      <c r="N118" s="97" t="str">
        <f t="shared" si="62"/>
        <v/>
      </c>
      <c r="O118" s="98" t="e">
        <f t="shared" si="83"/>
        <v>#REF!</v>
      </c>
      <c r="P118" s="97" t="str">
        <f t="shared" si="64"/>
        <v/>
      </c>
      <c r="Q118" s="98" t="e">
        <f t="shared" si="84"/>
        <v>#REF!</v>
      </c>
      <c r="R118" s="97" t="str">
        <f t="shared" si="66"/>
        <v/>
      </c>
      <c r="S118" s="98" t="e">
        <f t="shared" si="85"/>
        <v>#REF!</v>
      </c>
      <c r="T118" s="97" t="str">
        <f t="shared" si="68"/>
        <v/>
      </c>
      <c r="U118" s="98" t="e">
        <f t="shared" si="86"/>
        <v>#REF!</v>
      </c>
      <c r="V118" s="97" t="str">
        <f t="shared" si="70"/>
        <v/>
      </c>
      <c r="W118" s="98" t="e">
        <f t="shared" si="87"/>
        <v>#REF!</v>
      </c>
      <c r="X118" s="97" t="str">
        <f t="shared" si="72"/>
        <v/>
      </c>
      <c r="Y118" s="98" t="e">
        <f t="shared" si="87"/>
        <v>#REF!</v>
      </c>
      <c r="Z118" s="97" t="str">
        <f t="shared" si="73"/>
        <v/>
      </c>
      <c r="AA118" s="98" t="e">
        <f t="shared" si="87"/>
        <v>#REF!</v>
      </c>
      <c r="AB118" s="97" t="str">
        <f t="shared" si="74"/>
        <v/>
      </c>
      <c r="AC118" s="98" t="e">
        <f t="shared" si="87"/>
        <v>#REF!</v>
      </c>
      <c r="AD118" s="97" t="str">
        <f t="shared" si="75"/>
        <v/>
      </c>
      <c r="AE118" s="98" t="e">
        <f t="shared" si="87"/>
        <v>#REF!</v>
      </c>
      <c r="AF118" s="97" t="str">
        <f t="shared" si="76"/>
        <v/>
      </c>
    </row>
    <row r="119" spans="1:32" ht="21" hidden="1" customHeight="1">
      <c r="A119" s="94"/>
      <c r="B119" s="95" t="str">
        <f t="shared" si="50"/>
        <v/>
      </c>
      <c r="C119" s="98" t="str">
        <f t="shared" si="77"/>
        <v/>
      </c>
      <c r="D119" s="97" t="str">
        <f t="shared" si="52"/>
        <v/>
      </c>
      <c r="E119" s="98" t="str">
        <f t="shared" si="78"/>
        <v/>
      </c>
      <c r="F119" s="97" t="str">
        <f t="shared" si="54"/>
        <v/>
      </c>
      <c r="G119" s="98" t="str">
        <f t="shared" si="79"/>
        <v/>
      </c>
      <c r="H119" s="97" t="str">
        <f t="shared" si="56"/>
        <v/>
      </c>
      <c r="I119" s="98" t="str">
        <f t="shared" si="80"/>
        <v/>
      </c>
      <c r="J119" s="97" t="str">
        <f t="shared" si="58"/>
        <v/>
      </c>
      <c r="K119" s="98" t="e">
        <f t="shared" si="81"/>
        <v>#REF!</v>
      </c>
      <c r="L119" s="97" t="str">
        <f t="shared" si="60"/>
        <v/>
      </c>
      <c r="M119" s="98" t="e">
        <f t="shared" si="82"/>
        <v>#REF!</v>
      </c>
      <c r="N119" s="97" t="str">
        <f t="shared" si="62"/>
        <v/>
      </c>
      <c r="O119" s="98" t="e">
        <f t="shared" si="83"/>
        <v>#REF!</v>
      </c>
      <c r="P119" s="97" t="str">
        <f t="shared" si="64"/>
        <v/>
      </c>
      <c r="Q119" s="98" t="e">
        <f t="shared" si="84"/>
        <v>#REF!</v>
      </c>
      <c r="R119" s="97" t="str">
        <f t="shared" si="66"/>
        <v/>
      </c>
      <c r="S119" s="98" t="e">
        <f t="shared" si="85"/>
        <v>#REF!</v>
      </c>
      <c r="T119" s="97" t="str">
        <f t="shared" si="68"/>
        <v/>
      </c>
      <c r="U119" s="98" t="e">
        <f t="shared" si="86"/>
        <v>#REF!</v>
      </c>
      <c r="V119" s="97" t="str">
        <f t="shared" si="70"/>
        <v/>
      </c>
      <c r="W119" s="98" t="e">
        <f t="shared" si="87"/>
        <v>#REF!</v>
      </c>
      <c r="X119" s="97" t="str">
        <f t="shared" si="72"/>
        <v/>
      </c>
      <c r="Y119" s="98" t="e">
        <f t="shared" si="87"/>
        <v>#REF!</v>
      </c>
      <c r="Z119" s="97" t="str">
        <f t="shared" si="73"/>
        <v/>
      </c>
      <c r="AA119" s="98" t="e">
        <f t="shared" si="87"/>
        <v>#REF!</v>
      </c>
      <c r="AB119" s="97" t="str">
        <f t="shared" si="74"/>
        <v/>
      </c>
      <c r="AC119" s="98" t="e">
        <f t="shared" si="87"/>
        <v>#REF!</v>
      </c>
      <c r="AD119" s="97" t="str">
        <f t="shared" si="75"/>
        <v/>
      </c>
      <c r="AE119" s="98" t="e">
        <f t="shared" si="87"/>
        <v>#REF!</v>
      </c>
      <c r="AF119" s="97" t="str">
        <f t="shared" si="76"/>
        <v/>
      </c>
    </row>
    <row r="120" spans="1:32" ht="21" hidden="1" customHeight="1">
      <c r="A120" s="94"/>
      <c r="B120" s="95" t="str">
        <f t="shared" si="50"/>
        <v/>
      </c>
      <c r="C120" s="98" t="str">
        <f t="shared" si="77"/>
        <v/>
      </c>
      <c r="D120" s="97" t="str">
        <f t="shared" si="52"/>
        <v/>
      </c>
      <c r="E120" s="98" t="str">
        <f t="shared" si="78"/>
        <v/>
      </c>
      <c r="F120" s="97" t="str">
        <f t="shared" si="54"/>
        <v/>
      </c>
      <c r="G120" s="98" t="str">
        <f t="shared" si="79"/>
        <v/>
      </c>
      <c r="H120" s="97" t="str">
        <f t="shared" si="56"/>
        <v/>
      </c>
      <c r="I120" s="98" t="str">
        <f t="shared" si="80"/>
        <v/>
      </c>
      <c r="J120" s="97" t="str">
        <f t="shared" si="58"/>
        <v/>
      </c>
      <c r="K120" s="98" t="e">
        <f t="shared" si="81"/>
        <v>#REF!</v>
      </c>
      <c r="L120" s="97" t="str">
        <f t="shared" si="60"/>
        <v/>
      </c>
      <c r="M120" s="98" t="e">
        <f t="shared" si="82"/>
        <v>#REF!</v>
      </c>
      <c r="N120" s="97" t="str">
        <f t="shared" si="62"/>
        <v/>
      </c>
      <c r="O120" s="98" t="e">
        <f t="shared" si="83"/>
        <v>#REF!</v>
      </c>
      <c r="P120" s="97" t="str">
        <f t="shared" si="64"/>
        <v/>
      </c>
      <c r="Q120" s="98" t="e">
        <f t="shared" si="84"/>
        <v>#REF!</v>
      </c>
      <c r="R120" s="97" t="str">
        <f t="shared" si="66"/>
        <v/>
      </c>
      <c r="S120" s="98" t="e">
        <f t="shared" si="85"/>
        <v>#REF!</v>
      </c>
      <c r="T120" s="97" t="str">
        <f t="shared" si="68"/>
        <v/>
      </c>
      <c r="U120" s="98" t="e">
        <f t="shared" si="86"/>
        <v>#REF!</v>
      </c>
      <c r="V120" s="97" t="str">
        <f t="shared" si="70"/>
        <v/>
      </c>
      <c r="W120" s="98" t="e">
        <f t="shared" si="87"/>
        <v>#REF!</v>
      </c>
      <c r="X120" s="97" t="str">
        <f t="shared" si="72"/>
        <v/>
      </c>
      <c r="Y120" s="98" t="e">
        <f t="shared" si="87"/>
        <v>#REF!</v>
      </c>
      <c r="Z120" s="97" t="str">
        <f t="shared" si="73"/>
        <v/>
      </c>
      <c r="AA120" s="98" t="e">
        <f t="shared" si="87"/>
        <v>#REF!</v>
      </c>
      <c r="AB120" s="97" t="str">
        <f t="shared" si="74"/>
        <v/>
      </c>
      <c r="AC120" s="98" t="e">
        <f t="shared" si="87"/>
        <v>#REF!</v>
      </c>
      <c r="AD120" s="97" t="str">
        <f t="shared" si="75"/>
        <v/>
      </c>
      <c r="AE120" s="98" t="e">
        <f t="shared" si="87"/>
        <v>#REF!</v>
      </c>
      <c r="AF120" s="97" t="str">
        <f t="shared" si="76"/>
        <v/>
      </c>
    </row>
    <row r="121" spans="1:32" ht="21" hidden="1" customHeight="1">
      <c r="A121" s="94"/>
      <c r="B121" s="95" t="str">
        <f t="shared" si="50"/>
        <v/>
      </c>
      <c r="C121" s="98" t="str">
        <f t="shared" si="77"/>
        <v/>
      </c>
      <c r="D121" s="97" t="str">
        <f t="shared" si="52"/>
        <v/>
      </c>
      <c r="E121" s="98" t="str">
        <f t="shared" si="78"/>
        <v/>
      </c>
      <c r="F121" s="97" t="str">
        <f t="shared" ref="F121:F160" si="88">IF($A121="","",IF(E121="","",IF($K$4="Media aritmética",(E121&lt;=$B121)*($G$5/$B$5)+(E121&gt;$B121)*0,IF(AND(ROUND(AVERAGE($C121,$E121,$G121,$I121,$K121,$M121,$O121,$Q121,$S121,$U121,$W121,#REF!,#REF!,#REF!,#REF!),2)-$B121/2&lt;=E121,(ROUND(AVERAGE($C121,$E121,$G121,$I121,$K121,$M121,$O121,$Q121,$S121,$U121,$W121,#REF!,#REF!,#REF!,#REF!),2)+$B121/2&gt;E121)),($G$5/$B$5),0))))</f>
        <v/>
      </c>
      <c r="G121" s="98" t="str">
        <f t="shared" si="79"/>
        <v/>
      </c>
      <c r="H121" s="97" t="str">
        <f t="shared" ref="H121:H160" si="89">IF($A121="","",IF(G121="","",IF($K$4="Media aritmética",(G121&lt;=$B121)*($G$5/$B$5)+(G121&gt;$B121)*0,IF(AND(ROUND(AVERAGE($C121,$E121,$G121,$I121,$K121,$M121,$O121,$Q121,$S121,$U121,$W121,#REF!,#REF!,#REF!,#REF!),2)-$B121/2&lt;=G121,(ROUND(AVERAGE($C121,$E121,$G121,$I121,$K121,$M121,$O121,$Q121,$S121,$U121,$W121,#REF!,#REF!,#REF!,#REF!),2)+$B121/2&gt;G121)),($G$5/$B$5),0))))</f>
        <v/>
      </c>
      <c r="I121" s="98" t="str">
        <f t="shared" si="80"/>
        <v/>
      </c>
      <c r="J121" s="97" t="str">
        <f t="shared" ref="J121:J160" si="90">IF($A121="","",IF(I121="","",IF($K$4="Media aritmética",(I121&lt;=$B121)*($G$5/$B$5)+(I121&gt;$B121)*0,IF(AND(ROUND(AVERAGE($C121,$E121,$G121,$I121,$K121,$M121,$O121,$Q121,$S121,$U121,$W121,#REF!,#REF!,#REF!,#REF!),2)-$B121/2&lt;=I121,(ROUND(AVERAGE($C121,$E121,$G121,$I121,$K121,$M121,$O121,$Q121,$S121,$U121,$W121,#REF!,#REF!,#REF!,#REF!),2)+$B121/2&gt;I121)),($G$5/$B$5),0))))</f>
        <v/>
      </c>
      <c r="K121" s="98" t="e">
        <f t="shared" si="81"/>
        <v>#REF!</v>
      </c>
      <c r="L121" s="97" t="str">
        <f t="shared" ref="L121:L160" si="91">IF($A121="","",IF(K121="","",IF($K$4="Media aritmética",(K121&lt;=$B121)*($G$5/$B$5)+(K121&gt;$B121)*0,IF(AND(ROUND(AVERAGE($C121,$E121,$G121,$I121,$K121,$M121,$O121,$Q121,$S121,$U121,$W121,#REF!,#REF!,#REF!,#REF!),2)-$B121/2&lt;=K121,(ROUND(AVERAGE($C121,$E121,$G121,$I121,$K121,$M121,$O121,$Q121,$S121,$U121,$W121,#REF!,#REF!,#REF!,#REF!),2)+$B121/2&gt;K121)),($G$5/$B$5),0))))</f>
        <v/>
      </c>
      <c r="M121" s="98" t="e">
        <f t="shared" si="82"/>
        <v>#REF!</v>
      </c>
      <c r="N121" s="97" t="str">
        <f t="shared" ref="N121:N160" si="92">IF($A121="","",IF(M121="","",IF($K$4="Media aritmética",(M121&lt;=$B121)*($G$5/$B$5)+(M121&gt;$B121)*0,IF(AND(ROUND(AVERAGE($C121,$E121,$G121,$I121,$K121,$M121,$O121,$Q121,$S121,$U121,$W121,#REF!,#REF!,#REF!,#REF!),2)-$B121/2&lt;=M121,(ROUND(AVERAGE($C121,$E121,$G121,$I121,$K121,$M121,$O121,$Q121,$S121,$U121,$W121,#REF!,#REF!,#REF!,#REF!),2)+$B121/2&gt;M121)),($G$5/$B$5),0))))</f>
        <v/>
      </c>
      <c r="O121" s="98" t="e">
        <f t="shared" si="83"/>
        <v>#REF!</v>
      </c>
      <c r="P121" s="97" t="str">
        <f t="shared" ref="P121:P160" si="93">IF($A121="","",IF(O121="","",IF($K$4="Media aritmética",(O121&lt;=$B121)*($G$5/$B$5)+(O121&gt;$B121)*0,IF(AND(ROUND(AVERAGE($C121,$E121,$G121,$I121,$K121,$M121,$O121,$Q121,$S121,$U121,$W121,#REF!,#REF!,#REF!,#REF!),2)-$B121/2&lt;=O121,(ROUND(AVERAGE($C121,$E121,$G121,$I121,$K121,$M121,$O121,$Q121,$S121,$U121,$W121,#REF!,#REF!,#REF!,#REF!),2)+$B121/2&gt;O121)),($G$5/$B$5),0))))</f>
        <v/>
      </c>
      <c r="Q121" s="98" t="e">
        <f t="shared" si="84"/>
        <v>#REF!</v>
      </c>
      <c r="R121" s="97" t="str">
        <f t="shared" ref="R121:R160" si="94">IF($A121="","",IF(Q121="","",IF($K$4="Media aritmética",(Q121&lt;=$B121)*($G$5/$B$5)+(Q121&gt;$B121)*0,IF(AND(ROUND(AVERAGE($C121,$E121,$G121,$I121,$K121,$M121,$O121,$Q121,$S121,$U121,$W121,#REF!,#REF!,#REF!,#REF!),2)-$B121/2&lt;=Q121,(ROUND(AVERAGE($C121,$E121,$G121,$I121,$K121,$M121,$O121,$Q121,$S121,$U121,$W121,#REF!,#REF!,#REF!,#REF!),2)+$B121/2&gt;Q121)),($G$5/$B$5),0))))</f>
        <v/>
      </c>
      <c r="S121" s="98" t="e">
        <f t="shared" si="85"/>
        <v>#REF!</v>
      </c>
      <c r="T121" s="97" t="str">
        <f t="shared" ref="T121:T160" si="95">IF($A121="","",IF(S121="","",IF($K$4="Media aritmética",(S121&lt;=$B121)*($G$5/$B$5)+(S121&gt;$B121)*0,IF(AND(ROUND(AVERAGE($C121,$E121,$G121,$I121,$K121,$M121,$O121,$Q121,$S121,$U121,$W121,#REF!,#REF!,#REF!,#REF!),2)-$B121/2&lt;=S121,(ROUND(AVERAGE($C121,$E121,$G121,$I121,$K121,$M121,$O121,$Q121,$S121,$U121,$W121,#REF!,#REF!,#REF!,#REF!),2)+$B121/2&gt;S121)),($G$5/$B$5),0))))</f>
        <v/>
      </c>
      <c r="U121" s="98" t="e">
        <f t="shared" si="86"/>
        <v>#REF!</v>
      </c>
      <c r="V121" s="97" t="str">
        <f t="shared" ref="V121:V160" si="96">IF($A121="","",IF(U121="","",IF($K$4="Media aritmética",(U121&lt;=$B121)*($G$5/$B$5)+(U121&gt;$B121)*0,IF(AND(ROUND(AVERAGE($C121,$E121,$G121,$I121,$K121,$M121,$O121,$Q121,$S121,$U121,$W121,#REF!,#REF!,#REF!,#REF!),2)-$B121/2&lt;=U121,(ROUND(AVERAGE($C121,$E121,$G121,$I121,$K121,$M121,$O121,$Q121,$S121,$U121,$W121,#REF!,#REF!,#REF!,#REF!),2)+$B121/2&gt;U121)),($G$5/$B$5),0))))</f>
        <v/>
      </c>
      <c r="W121" s="98" t="e">
        <f t="shared" si="87"/>
        <v>#REF!</v>
      </c>
      <c r="X121" s="97" t="str">
        <f t="shared" ref="X121:X160" si="97">IF($A121="","",IF(W121="","",IF($K$4="Media aritmética",(W121&lt;=$B121)*($G$5/$B$5)+(W121&gt;$B121)*0,IF(AND(ROUND(AVERAGE($C121,$E121,$G121,$I121,$K121,$M121,$O121,$Q121,$S121,$U121,$W121,#REF!,#REF!,#REF!,#REF!),2)-$B121/2&lt;=W121,(ROUND(AVERAGE($C121,$E121,$G121,$I121,$K121,$M121,$O121,$Q121,$S121,$U121,$W121,#REF!,#REF!,#REF!,#REF!),2)+$B121/2&gt;W121)),($G$5/$B$5),0))))</f>
        <v/>
      </c>
      <c r="Y121" s="98" t="e">
        <f t="shared" si="87"/>
        <v>#REF!</v>
      </c>
      <c r="Z121" s="97" t="str">
        <f t="shared" ref="Z121:Z160" si="98">IF($A121="","",IF(Y121="","",IF($K$4="Media aritmética",(Y121&lt;=$B121)*($G$5/$B$5)+(Y121&gt;$B121)*0,IF(AND(ROUND(AVERAGE($C121,$E121,$G121,$I121,$K121,$M121,$O121,$Q121,$S121,$U121,$W121,#REF!,#REF!,#REF!,#REF!),2)-$B121/2&lt;=Y121,(ROUND(AVERAGE($C121,$E121,$G121,$I121,$K121,$M121,$O121,$Q121,$S121,$U121,$W121,#REF!,#REF!,#REF!,#REF!),2)+$B121/2&gt;Y121)),($G$5/$B$5),0))))</f>
        <v/>
      </c>
      <c r="AA121" s="98" t="e">
        <f t="shared" si="87"/>
        <v>#REF!</v>
      </c>
      <c r="AB121" s="97" t="str">
        <f t="shared" ref="AB121:AB160" si="99">IF($A121="","",IF(AA121="","",IF($K$4="Media aritmética",(AA121&lt;=$B121)*($G$5/$B$5)+(AA121&gt;$B121)*0,IF(AND(ROUND(AVERAGE($C121,$E121,$G121,$I121,$K121,$M121,$O121,$Q121,$S121,$U121,$W121,#REF!,#REF!,#REF!,#REF!),2)-$B121/2&lt;=AA121,(ROUND(AVERAGE($C121,$E121,$G121,$I121,$K121,$M121,$O121,$Q121,$S121,$U121,$W121,#REF!,#REF!,#REF!,#REF!),2)+$B121/2&gt;AA121)),($G$5/$B$5),0))))</f>
        <v/>
      </c>
      <c r="AC121" s="98" t="e">
        <f t="shared" si="87"/>
        <v>#REF!</v>
      </c>
      <c r="AD121" s="97" t="str">
        <f t="shared" ref="AD121:AD160" si="100">IF($A121="","",IF(AC121="","",IF($K$4="Media aritmética",(AC121&lt;=$B121)*($G$5/$B$5)+(AC121&gt;$B121)*0,IF(AND(ROUND(AVERAGE($C121,$E121,$G121,$I121,$K121,$M121,$O121,$Q121,$S121,$U121,$W121,#REF!,#REF!,#REF!,#REF!),2)-$B121/2&lt;=AC121,(ROUND(AVERAGE($C121,$E121,$G121,$I121,$K121,$M121,$O121,$Q121,$S121,$U121,$W121,#REF!,#REF!,#REF!,#REF!),2)+$B121/2&gt;AC121)),($G$5/$B$5),0))))</f>
        <v/>
      </c>
      <c r="AE121" s="98" t="e">
        <f t="shared" si="87"/>
        <v>#REF!</v>
      </c>
      <c r="AF121" s="97" t="str">
        <f t="shared" ref="AF121:AF160" si="101">IF($A121="","",IF(AE121="","",IF($K$4="Media aritmética",(AE121&lt;=$B121)*($G$5/$B$5)+(AE121&gt;$B121)*0,IF(AND(ROUND(AVERAGE($C121,$E121,$G121,$I121,$K121,$M121,$O121,$Q121,$S121,$U121,$W121,#REF!,#REF!,#REF!,#REF!),2)-$B121/2&lt;=AE121,(ROUND(AVERAGE($C121,$E121,$G121,$I121,$K121,$M121,$O121,$Q121,$S121,$U121,$W121,#REF!,#REF!,#REF!,#REF!),2)+$B121/2&gt;AE121)),($G$5/$B$5),0))))</f>
        <v/>
      </c>
    </row>
    <row r="122" spans="1:32" ht="21" hidden="1" customHeight="1">
      <c r="A122" s="94"/>
      <c r="B122" s="95" t="str">
        <f t="shared" si="50"/>
        <v/>
      </c>
      <c r="C122" s="98" t="str">
        <f t="shared" si="77"/>
        <v/>
      </c>
      <c r="D122" s="97" t="str">
        <f t="shared" si="52"/>
        <v/>
      </c>
      <c r="E122" s="98" t="str">
        <f t="shared" si="78"/>
        <v/>
      </c>
      <c r="F122" s="97" t="str">
        <f t="shared" si="88"/>
        <v/>
      </c>
      <c r="G122" s="98" t="str">
        <f t="shared" si="79"/>
        <v/>
      </c>
      <c r="H122" s="97" t="str">
        <f t="shared" si="89"/>
        <v/>
      </c>
      <c r="I122" s="98" t="str">
        <f t="shared" si="80"/>
        <v/>
      </c>
      <c r="J122" s="97" t="str">
        <f t="shared" si="90"/>
        <v/>
      </c>
      <c r="K122" s="98" t="e">
        <f t="shared" si="81"/>
        <v>#REF!</v>
      </c>
      <c r="L122" s="97" t="str">
        <f t="shared" si="91"/>
        <v/>
      </c>
      <c r="M122" s="98" t="e">
        <f t="shared" si="82"/>
        <v>#REF!</v>
      </c>
      <c r="N122" s="97" t="str">
        <f t="shared" si="92"/>
        <v/>
      </c>
      <c r="O122" s="98" t="e">
        <f t="shared" si="83"/>
        <v>#REF!</v>
      </c>
      <c r="P122" s="97" t="str">
        <f t="shared" si="93"/>
        <v/>
      </c>
      <c r="Q122" s="98" t="e">
        <f t="shared" si="84"/>
        <v>#REF!</v>
      </c>
      <c r="R122" s="97" t="str">
        <f t="shared" si="94"/>
        <v/>
      </c>
      <c r="S122" s="98" t="e">
        <f t="shared" si="85"/>
        <v>#REF!</v>
      </c>
      <c r="T122" s="97" t="str">
        <f t="shared" si="95"/>
        <v/>
      </c>
      <c r="U122" s="98" t="e">
        <f t="shared" si="86"/>
        <v>#REF!</v>
      </c>
      <c r="V122" s="97" t="str">
        <f t="shared" si="96"/>
        <v/>
      </c>
      <c r="W122" s="98" t="e">
        <f t="shared" si="87"/>
        <v>#REF!</v>
      </c>
      <c r="X122" s="97" t="str">
        <f t="shared" si="97"/>
        <v/>
      </c>
      <c r="Y122" s="98" t="e">
        <f t="shared" si="87"/>
        <v>#REF!</v>
      </c>
      <c r="Z122" s="97" t="str">
        <f t="shared" si="98"/>
        <v/>
      </c>
      <c r="AA122" s="98" t="e">
        <f t="shared" si="87"/>
        <v>#REF!</v>
      </c>
      <c r="AB122" s="97" t="str">
        <f t="shared" si="99"/>
        <v/>
      </c>
      <c r="AC122" s="98" t="e">
        <f t="shared" si="87"/>
        <v>#REF!</v>
      </c>
      <c r="AD122" s="97" t="str">
        <f t="shared" si="100"/>
        <v/>
      </c>
      <c r="AE122" s="98" t="e">
        <f t="shared" si="87"/>
        <v>#REF!</v>
      </c>
      <c r="AF122" s="97" t="str">
        <f t="shared" si="101"/>
        <v/>
      </c>
    </row>
    <row r="123" spans="1:32" ht="21" hidden="1" customHeight="1">
      <c r="A123" s="94"/>
      <c r="B123" s="95" t="str">
        <f t="shared" si="50"/>
        <v/>
      </c>
      <c r="C123" s="98" t="str">
        <f t="shared" si="77"/>
        <v/>
      </c>
      <c r="D123" s="97" t="str">
        <f t="shared" si="52"/>
        <v/>
      </c>
      <c r="E123" s="98" t="str">
        <f t="shared" si="78"/>
        <v/>
      </c>
      <c r="F123" s="97" t="str">
        <f t="shared" si="88"/>
        <v/>
      </c>
      <c r="G123" s="98" t="str">
        <f t="shared" si="79"/>
        <v/>
      </c>
      <c r="H123" s="97" t="str">
        <f t="shared" si="89"/>
        <v/>
      </c>
      <c r="I123" s="98" t="str">
        <f t="shared" si="80"/>
        <v/>
      </c>
      <c r="J123" s="97" t="str">
        <f t="shared" si="90"/>
        <v/>
      </c>
      <c r="K123" s="98" t="e">
        <f t="shared" si="81"/>
        <v>#REF!</v>
      </c>
      <c r="L123" s="97" t="str">
        <f t="shared" si="91"/>
        <v/>
      </c>
      <c r="M123" s="98" t="e">
        <f t="shared" si="82"/>
        <v>#REF!</v>
      </c>
      <c r="N123" s="97" t="str">
        <f t="shared" si="92"/>
        <v/>
      </c>
      <c r="O123" s="98" t="e">
        <f t="shared" si="83"/>
        <v>#REF!</v>
      </c>
      <c r="P123" s="97" t="str">
        <f t="shared" si="93"/>
        <v/>
      </c>
      <c r="Q123" s="98" t="e">
        <f t="shared" si="84"/>
        <v>#REF!</v>
      </c>
      <c r="R123" s="97" t="str">
        <f t="shared" si="94"/>
        <v/>
      </c>
      <c r="S123" s="98" t="e">
        <f t="shared" si="85"/>
        <v>#REF!</v>
      </c>
      <c r="T123" s="97" t="str">
        <f t="shared" si="95"/>
        <v/>
      </c>
      <c r="U123" s="98" t="e">
        <f t="shared" si="86"/>
        <v>#REF!</v>
      </c>
      <c r="V123" s="97" t="str">
        <f t="shared" si="96"/>
        <v/>
      </c>
      <c r="W123" s="98" t="e">
        <f t="shared" si="87"/>
        <v>#REF!</v>
      </c>
      <c r="X123" s="97" t="str">
        <f t="shared" si="97"/>
        <v/>
      </c>
      <c r="Y123" s="98" t="e">
        <f t="shared" si="87"/>
        <v>#REF!</v>
      </c>
      <c r="Z123" s="97" t="str">
        <f t="shared" si="98"/>
        <v/>
      </c>
      <c r="AA123" s="98" t="e">
        <f t="shared" si="87"/>
        <v>#REF!</v>
      </c>
      <c r="AB123" s="97" t="str">
        <f t="shared" si="99"/>
        <v/>
      </c>
      <c r="AC123" s="98" t="e">
        <f t="shared" si="87"/>
        <v>#REF!</v>
      </c>
      <c r="AD123" s="97" t="str">
        <f t="shared" si="100"/>
        <v/>
      </c>
      <c r="AE123" s="98" t="e">
        <f t="shared" si="87"/>
        <v>#REF!</v>
      </c>
      <c r="AF123" s="97" t="str">
        <f t="shared" si="101"/>
        <v/>
      </c>
    </row>
    <row r="124" spans="1:32" ht="21" hidden="1" customHeight="1">
      <c r="A124" s="94"/>
      <c r="B124" s="95" t="str">
        <f t="shared" si="50"/>
        <v/>
      </c>
      <c r="C124" s="98" t="str">
        <f t="shared" si="77"/>
        <v/>
      </c>
      <c r="D124" s="97" t="str">
        <f t="shared" si="52"/>
        <v/>
      </c>
      <c r="E124" s="98" t="str">
        <f t="shared" si="78"/>
        <v/>
      </c>
      <c r="F124" s="97" t="str">
        <f t="shared" si="88"/>
        <v/>
      </c>
      <c r="G124" s="98" t="str">
        <f t="shared" si="79"/>
        <v/>
      </c>
      <c r="H124" s="97" t="str">
        <f t="shared" si="89"/>
        <v/>
      </c>
      <c r="I124" s="98" t="str">
        <f t="shared" si="80"/>
        <v/>
      </c>
      <c r="J124" s="97" t="str">
        <f t="shared" si="90"/>
        <v/>
      </c>
      <c r="K124" s="98" t="e">
        <f t="shared" si="81"/>
        <v>#REF!</v>
      </c>
      <c r="L124" s="97" t="str">
        <f t="shared" si="91"/>
        <v/>
      </c>
      <c r="M124" s="98" t="e">
        <f t="shared" si="82"/>
        <v>#REF!</v>
      </c>
      <c r="N124" s="97" t="str">
        <f t="shared" si="92"/>
        <v/>
      </c>
      <c r="O124" s="98" t="e">
        <f t="shared" si="83"/>
        <v>#REF!</v>
      </c>
      <c r="P124" s="97" t="str">
        <f t="shared" si="93"/>
        <v/>
      </c>
      <c r="Q124" s="98" t="e">
        <f t="shared" si="84"/>
        <v>#REF!</v>
      </c>
      <c r="R124" s="97" t="str">
        <f t="shared" si="94"/>
        <v/>
      </c>
      <c r="S124" s="98" t="e">
        <f t="shared" si="85"/>
        <v>#REF!</v>
      </c>
      <c r="T124" s="97" t="str">
        <f t="shared" si="95"/>
        <v/>
      </c>
      <c r="U124" s="98" t="e">
        <f t="shared" si="86"/>
        <v>#REF!</v>
      </c>
      <c r="V124" s="97" t="str">
        <f t="shared" si="96"/>
        <v/>
      </c>
      <c r="W124" s="98" t="e">
        <f t="shared" si="87"/>
        <v>#REF!</v>
      </c>
      <c r="X124" s="97" t="str">
        <f t="shared" si="97"/>
        <v/>
      </c>
      <c r="Y124" s="98" t="e">
        <f t="shared" si="87"/>
        <v>#REF!</v>
      </c>
      <c r="Z124" s="97" t="str">
        <f t="shared" si="98"/>
        <v/>
      </c>
      <c r="AA124" s="98" t="e">
        <f t="shared" si="87"/>
        <v>#REF!</v>
      </c>
      <c r="AB124" s="97" t="str">
        <f t="shared" si="99"/>
        <v/>
      </c>
      <c r="AC124" s="98" t="e">
        <f t="shared" si="87"/>
        <v>#REF!</v>
      </c>
      <c r="AD124" s="97" t="str">
        <f t="shared" si="100"/>
        <v/>
      </c>
      <c r="AE124" s="98" t="e">
        <f t="shared" si="87"/>
        <v>#REF!</v>
      </c>
      <c r="AF124" s="97" t="str">
        <f t="shared" si="101"/>
        <v/>
      </c>
    </row>
    <row r="125" spans="1:32" ht="21" hidden="1" customHeight="1">
      <c r="A125" s="94"/>
      <c r="B125" s="95" t="str">
        <f t="shared" si="50"/>
        <v/>
      </c>
      <c r="C125" s="98" t="str">
        <f t="shared" si="77"/>
        <v/>
      </c>
      <c r="D125" s="97" t="str">
        <f t="shared" si="52"/>
        <v/>
      </c>
      <c r="E125" s="98" t="str">
        <f t="shared" si="78"/>
        <v/>
      </c>
      <c r="F125" s="97" t="str">
        <f t="shared" si="88"/>
        <v/>
      </c>
      <c r="G125" s="98" t="str">
        <f t="shared" si="79"/>
        <v/>
      </c>
      <c r="H125" s="97" t="str">
        <f t="shared" si="89"/>
        <v/>
      </c>
      <c r="I125" s="98" t="str">
        <f t="shared" si="80"/>
        <v/>
      </c>
      <c r="J125" s="97" t="str">
        <f t="shared" si="90"/>
        <v/>
      </c>
      <c r="K125" s="98" t="e">
        <f t="shared" si="81"/>
        <v>#REF!</v>
      </c>
      <c r="L125" s="97" t="str">
        <f t="shared" si="91"/>
        <v/>
      </c>
      <c r="M125" s="98" t="e">
        <f t="shared" si="82"/>
        <v>#REF!</v>
      </c>
      <c r="N125" s="97" t="str">
        <f t="shared" si="92"/>
        <v/>
      </c>
      <c r="O125" s="98" t="e">
        <f t="shared" si="83"/>
        <v>#REF!</v>
      </c>
      <c r="P125" s="97" t="str">
        <f t="shared" si="93"/>
        <v/>
      </c>
      <c r="Q125" s="98" t="e">
        <f t="shared" si="84"/>
        <v>#REF!</v>
      </c>
      <c r="R125" s="97" t="str">
        <f t="shared" si="94"/>
        <v/>
      </c>
      <c r="S125" s="98" t="e">
        <f t="shared" si="85"/>
        <v>#REF!</v>
      </c>
      <c r="T125" s="97" t="str">
        <f t="shared" si="95"/>
        <v/>
      </c>
      <c r="U125" s="98" t="e">
        <f t="shared" si="86"/>
        <v>#REF!</v>
      </c>
      <c r="V125" s="97" t="str">
        <f t="shared" si="96"/>
        <v/>
      </c>
      <c r="W125" s="98" t="e">
        <f t="shared" si="87"/>
        <v>#REF!</v>
      </c>
      <c r="X125" s="97" t="str">
        <f t="shared" si="97"/>
        <v/>
      </c>
      <c r="Y125" s="98" t="e">
        <f t="shared" si="87"/>
        <v>#REF!</v>
      </c>
      <c r="Z125" s="97" t="str">
        <f t="shared" si="98"/>
        <v/>
      </c>
      <c r="AA125" s="98" t="e">
        <f t="shared" si="87"/>
        <v>#REF!</v>
      </c>
      <c r="AB125" s="97" t="str">
        <f t="shared" si="99"/>
        <v/>
      </c>
      <c r="AC125" s="98" t="e">
        <f t="shared" si="87"/>
        <v>#REF!</v>
      </c>
      <c r="AD125" s="97" t="str">
        <f t="shared" si="100"/>
        <v/>
      </c>
      <c r="AE125" s="98" t="e">
        <f t="shared" si="87"/>
        <v>#REF!</v>
      </c>
      <c r="AF125" s="97" t="str">
        <f t="shared" si="101"/>
        <v/>
      </c>
    </row>
    <row r="126" spans="1:32" ht="21" hidden="1" customHeight="1">
      <c r="A126" s="94"/>
      <c r="B126" s="95" t="str">
        <f t="shared" si="50"/>
        <v/>
      </c>
      <c r="C126" s="98" t="str">
        <f t="shared" si="77"/>
        <v/>
      </c>
      <c r="D126" s="97" t="str">
        <f t="shared" si="52"/>
        <v/>
      </c>
      <c r="E126" s="98" t="str">
        <f t="shared" si="78"/>
        <v/>
      </c>
      <c r="F126" s="97" t="str">
        <f t="shared" si="88"/>
        <v/>
      </c>
      <c r="G126" s="98" t="str">
        <f t="shared" si="79"/>
        <v/>
      </c>
      <c r="H126" s="97" t="str">
        <f t="shared" si="89"/>
        <v/>
      </c>
      <c r="I126" s="98" t="str">
        <f t="shared" si="80"/>
        <v/>
      </c>
      <c r="J126" s="97" t="str">
        <f t="shared" si="90"/>
        <v/>
      </c>
      <c r="K126" s="98" t="e">
        <f t="shared" si="81"/>
        <v>#REF!</v>
      </c>
      <c r="L126" s="97" t="str">
        <f t="shared" si="91"/>
        <v/>
      </c>
      <c r="M126" s="98" t="e">
        <f t="shared" si="82"/>
        <v>#REF!</v>
      </c>
      <c r="N126" s="97" t="str">
        <f t="shared" si="92"/>
        <v/>
      </c>
      <c r="O126" s="98" t="e">
        <f t="shared" si="83"/>
        <v>#REF!</v>
      </c>
      <c r="P126" s="97" t="str">
        <f t="shared" si="93"/>
        <v/>
      </c>
      <c r="Q126" s="98" t="e">
        <f t="shared" si="84"/>
        <v>#REF!</v>
      </c>
      <c r="R126" s="97" t="str">
        <f t="shared" si="94"/>
        <v/>
      </c>
      <c r="S126" s="98" t="e">
        <f t="shared" si="85"/>
        <v>#REF!</v>
      </c>
      <c r="T126" s="97" t="str">
        <f t="shared" si="95"/>
        <v/>
      </c>
      <c r="U126" s="98" t="e">
        <f t="shared" si="86"/>
        <v>#REF!</v>
      </c>
      <c r="V126" s="97" t="str">
        <f t="shared" si="96"/>
        <v/>
      </c>
      <c r="W126" s="98" t="e">
        <f t="shared" si="87"/>
        <v>#REF!</v>
      </c>
      <c r="X126" s="97" t="str">
        <f t="shared" si="97"/>
        <v/>
      </c>
      <c r="Y126" s="98" t="e">
        <f t="shared" si="87"/>
        <v>#REF!</v>
      </c>
      <c r="Z126" s="97" t="str">
        <f t="shared" si="98"/>
        <v/>
      </c>
      <c r="AA126" s="98" t="e">
        <f t="shared" si="87"/>
        <v>#REF!</v>
      </c>
      <c r="AB126" s="97" t="str">
        <f t="shared" si="99"/>
        <v/>
      </c>
      <c r="AC126" s="98" t="e">
        <f t="shared" si="87"/>
        <v>#REF!</v>
      </c>
      <c r="AD126" s="97" t="str">
        <f t="shared" si="100"/>
        <v/>
      </c>
      <c r="AE126" s="98" t="e">
        <f t="shared" si="87"/>
        <v>#REF!</v>
      </c>
      <c r="AF126" s="97" t="str">
        <f t="shared" si="101"/>
        <v/>
      </c>
    </row>
    <row r="127" spans="1:32" ht="21" hidden="1" customHeight="1">
      <c r="A127" s="94"/>
      <c r="B127" s="95" t="str">
        <f t="shared" si="50"/>
        <v/>
      </c>
      <c r="C127" s="98" t="str">
        <f t="shared" si="77"/>
        <v/>
      </c>
      <c r="D127" s="97" t="str">
        <f t="shared" si="52"/>
        <v/>
      </c>
      <c r="E127" s="98" t="str">
        <f t="shared" si="78"/>
        <v/>
      </c>
      <c r="F127" s="97" t="str">
        <f t="shared" si="88"/>
        <v/>
      </c>
      <c r="G127" s="98" t="str">
        <f t="shared" si="79"/>
        <v/>
      </c>
      <c r="H127" s="97" t="str">
        <f t="shared" si="89"/>
        <v/>
      </c>
      <c r="I127" s="98" t="str">
        <f t="shared" si="80"/>
        <v/>
      </c>
      <c r="J127" s="97" t="str">
        <f t="shared" si="90"/>
        <v/>
      </c>
      <c r="K127" s="98" t="e">
        <f t="shared" si="81"/>
        <v>#REF!</v>
      </c>
      <c r="L127" s="97" t="str">
        <f t="shared" si="91"/>
        <v/>
      </c>
      <c r="M127" s="98" t="e">
        <f t="shared" si="82"/>
        <v>#REF!</v>
      </c>
      <c r="N127" s="97" t="str">
        <f t="shared" si="92"/>
        <v/>
      </c>
      <c r="O127" s="98" t="e">
        <f t="shared" si="83"/>
        <v>#REF!</v>
      </c>
      <c r="P127" s="97" t="str">
        <f t="shared" si="93"/>
        <v/>
      </c>
      <c r="Q127" s="98" t="e">
        <f t="shared" si="84"/>
        <v>#REF!</v>
      </c>
      <c r="R127" s="97" t="str">
        <f t="shared" si="94"/>
        <v/>
      </c>
      <c r="S127" s="98" t="e">
        <f t="shared" si="85"/>
        <v>#REF!</v>
      </c>
      <c r="T127" s="97" t="str">
        <f t="shared" si="95"/>
        <v/>
      </c>
      <c r="U127" s="98" t="e">
        <f t="shared" si="86"/>
        <v>#REF!</v>
      </c>
      <c r="V127" s="97" t="str">
        <f t="shared" si="96"/>
        <v/>
      </c>
      <c r="W127" s="98" t="e">
        <f t="shared" si="87"/>
        <v>#REF!</v>
      </c>
      <c r="X127" s="97" t="str">
        <f t="shared" si="97"/>
        <v/>
      </c>
      <c r="Y127" s="98" t="e">
        <f t="shared" si="87"/>
        <v>#REF!</v>
      </c>
      <c r="Z127" s="97" t="str">
        <f t="shared" si="98"/>
        <v/>
      </c>
      <c r="AA127" s="98" t="e">
        <f t="shared" si="87"/>
        <v>#REF!</v>
      </c>
      <c r="AB127" s="97" t="str">
        <f t="shared" si="99"/>
        <v/>
      </c>
      <c r="AC127" s="98" t="e">
        <f t="shared" si="87"/>
        <v>#REF!</v>
      </c>
      <c r="AD127" s="97" t="str">
        <f t="shared" si="100"/>
        <v/>
      </c>
      <c r="AE127" s="98" t="e">
        <f t="shared" si="87"/>
        <v>#REF!</v>
      </c>
      <c r="AF127" s="97" t="str">
        <f t="shared" si="101"/>
        <v/>
      </c>
    </row>
    <row r="128" spans="1:32" ht="21" hidden="1" customHeight="1">
      <c r="A128" s="94"/>
      <c r="B128" s="95" t="str">
        <f t="shared" si="50"/>
        <v/>
      </c>
      <c r="C128" s="98" t="str">
        <f t="shared" si="77"/>
        <v/>
      </c>
      <c r="D128" s="97" t="str">
        <f t="shared" si="52"/>
        <v/>
      </c>
      <c r="E128" s="98" t="str">
        <f t="shared" si="78"/>
        <v/>
      </c>
      <c r="F128" s="97" t="str">
        <f t="shared" si="88"/>
        <v/>
      </c>
      <c r="G128" s="98" t="str">
        <f t="shared" si="79"/>
        <v/>
      </c>
      <c r="H128" s="97" t="str">
        <f t="shared" si="89"/>
        <v/>
      </c>
      <c r="I128" s="98" t="str">
        <f t="shared" si="80"/>
        <v/>
      </c>
      <c r="J128" s="97" t="str">
        <f t="shared" si="90"/>
        <v/>
      </c>
      <c r="K128" s="98" t="e">
        <f t="shared" si="81"/>
        <v>#REF!</v>
      </c>
      <c r="L128" s="97" t="str">
        <f t="shared" si="91"/>
        <v/>
      </c>
      <c r="M128" s="98" t="e">
        <f t="shared" si="82"/>
        <v>#REF!</v>
      </c>
      <c r="N128" s="97" t="str">
        <f t="shared" si="92"/>
        <v/>
      </c>
      <c r="O128" s="98" t="e">
        <f t="shared" si="83"/>
        <v>#REF!</v>
      </c>
      <c r="P128" s="97" t="str">
        <f t="shared" si="93"/>
        <v/>
      </c>
      <c r="Q128" s="98" t="e">
        <f t="shared" si="84"/>
        <v>#REF!</v>
      </c>
      <c r="R128" s="97" t="str">
        <f t="shared" si="94"/>
        <v/>
      </c>
      <c r="S128" s="98" t="e">
        <f t="shared" si="85"/>
        <v>#REF!</v>
      </c>
      <c r="T128" s="97" t="str">
        <f t="shared" si="95"/>
        <v/>
      </c>
      <c r="U128" s="98" t="e">
        <f t="shared" si="86"/>
        <v>#REF!</v>
      </c>
      <c r="V128" s="97" t="str">
        <f t="shared" si="96"/>
        <v/>
      </c>
      <c r="W128" s="98" t="e">
        <f t="shared" si="87"/>
        <v>#REF!</v>
      </c>
      <c r="X128" s="97" t="str">
        <f t="shared" si="97"/>
        <v/>
      </c>
      <c r="Y128" s="98" t="e">
        <f t="shared" si="87"/>
        <v>#REF!</v>
      </c>
      <c r="Z128" s="97" t="str">
        <f t="shared" si="98"/>
        <v/>
      </c>
      <c r="AA128" s="98" t="e">
        <f t="shared" si="87"/>
        <v>#REF!</v>
      </c>
      <c r="AB128" s="97" t="str">
        <f t="shared" si="99"/>
        <v/>
      </c>
      <c r="AC128" s="98" t="e">
        <f t="shared" si="87"/>
        <v>#REF!</v>
      </c>
      <c r="AD128" s="97" t="str">
        <f t="shared" si="100"/>
        <v/>
      </c>
      <c r="AE128" s="98" t="e">
        <f t="shared" si="87"/>
        <v>#REF!</v>
      </c>
      <c r="AF128" s="97" t="str">
        <f t="shared" si="101"/>
        <v/>
      </c>
    </row>
    <row r="129" spans="1:32" ht="21" hidden="1" customHeight="1">
      <c r="A129" s="94"/>
      <c r="B129" s="95" t="str">
        <f t="shared" si="50"/>
        <v/>
      </c>
      <c r="C129" s="98" t="str">
        <f t="shared" si="77"/>
        <v/>
      </c>
      <c r="D129" s="97" t="str">
        <f t="shared" si="52"/>
        <v/>
      </c>
      <c r="E129" s="98" t="str">
        <f t="shared" si="78"/>
        <v/>
      </c>
      <c r="F129" s="97" t="str">
        <f t="shared" si="88"/>
        <v/>
      </c>
      <c r="G129" s="98" t="str">
        <f t="shared" si="79"/>
        <v/>
      </c>
      <c r="H129" s="97" t="str">
        <f t="shared" si="89"/>
        <v/>
      </c>
      <c r="I129" s="98" t="str">
        <f t="shared" si="80"/>
        <v/>
      </c>
      <c r="J129" s="97" t="str">
        <f t="shared" si="90"/>
        <v/>
      </c>
      <c r="K129" s="98" t="e">
        <f t="shared" si="81"/>
        <v>#REF!</v>
      </c>
      <c r="L129" s="97" t="str">
        <f t="shared" si="91"/>
        <v/>
      </c>
      <c r="M129" s="98" t="e">
        <f t="shared" si="82"/>
        <v>#REF!</v>
      </c>
      <c r="N129" s="97" t="str">
        <f t="shared" si="92"/>
        <v/>
      </c>
      <c r="O129" s="98" t="e">
        <f t="shared" si="83"/>
        <v>#REF!</v>
      </c>
      <c r="P129" s="97" t="str">
        <f t="shared" si="93"/>
        <v/>
      </c>
      <c r="Q129" s="98" t="e">
        <f t="shared" si="84"/>
        <v>#REF!</v>
      </c>
      <c r="R129" s="97" t="str">
        <f t="shared" si="94"/>
        <v/>
      </c>
      <c r="S129" s="98" t="e">
        <f t="shared" si="85"/>
        <v>#REF!</v>
      </c>
      <c r="T129" s="97" t="str">
        <f t="shared" si="95"/>
        <v/>
      </c>
      <c r="U129" s="98" t="e">
        <f t="shared" si="86"/>
        <v>#REF!</v>
      </c>
      <c r="V129" s="97" t="str">
        <f t="shared" si="96"/>
        <v/>
      </c>
      <c r="W129" s="98" t="e">
        <f t="shared" si="87"/>
        <v>#REF!</v>
      </c>
      <c r="X129" s="97" t="str">
        <f t="shared" si="97"/>
        <v/>
      </c>
      <c r="Y129" s="98" t="e">
        <f t="shared" si="87"/>
        <v>#REF!</v>
      </c>
      <c r="Z129" s="97" t="str">
        <f t="shared" si="98"/>
        <v/>
      </c>
      <c r="AA129" s="98" t="e">
        <f t="shared" si="87"/>
        <v>#REF!</v>
      </c>
      <c r="AB129" s="97" t="str">
        <f t="shared" si="99"/>
        <v/>
      </c>
      <c r="AC129" s="98" t="e">
        <f t="shared" si="87"/>
        <v>#REF!</v>
      </c>
      <c r="AD129" s="97" t="str">
        <f t="shared" si="100"/>
        <v/>
      </c>
      <c r="AE129" s="98" t="e">
        <f t="shared" si="87"/>
        <v>#REF!</v>
      </c>
      <c r="AF129" s="97" t="str">
        <f t="shared" si="101"/>
        <v/>
      </c>
    </row>
    <row r="130" spans="1:32" ht="21" hidden="1" customHeight="1">
      <c r="A130" s="94"/>
      <c r="B130" s="95" t="str">
        <f t="shared" si="50"/>
        <v/>
      </c>
      <c r="C130" s="98" t="str">
        <f t="shared" si="77"/>
        <v/>
      </c>
      <c r="D130" s="97" t="str">
        <f t="shared" si="52"/>
        <v/>
      </c>
      <c r="E130" s="98" t="str">
        <f t="shared" si="78"/>
        <v/>
      </c>
      <c r="F130" s="97" t="str">
        <f t="shared" si="88"/>
        <v/>
      </c>
      <c r="G130" s="98" t="str">
        <f t="shared" si="79"/>
        <v/>
      </c>
      <c r="H130" s="97" t="str">
        <f t="shared" si="89"/>
        <v/>
      </c>
      <c r="I130" s="98" t="str">
        <f t="shared" si="80"/>
        <v/>
      </c>
      <c r="J130" s="97" t="str">
        <f t="shared" si="90"/>
        <v/>
      </c>
      <c r="K130" s="98" t="e">
        <f t="shared" si="81"/>
        <v>#REF!</v>
      </c>
      <c r="L130" s="97" t="str">
        <f t="shared" si="91"/>
        <v/>
      </c>
      <c r="M130" s="98" t="e">
        <f t="shared" si="82"/>
        <v>#REF!</v>
      </c>
      <c r="N130" s="97" t="str">
        <f t="shared" si="92"/>
        <v/>
      </c>
      <c r="O130" s="98" t="e">
        <f t="shared" si="83"/>
        <v>#REF!</v>
      </c>
      <c r="P130" s="97" t="str">
        <f t="shared" si="93"/>
        <v/>
      </c>
      <c r="Q130" s="98" t="e">
        <f t="shared" si="84"/>
        <v>#REF!</v>
      </c>
      <c r="R130" s="97" t="str">
        <f t="shared" si="94"/>
        <v/>
      </c>
      <c r="S130" s="98" t="e">
        <f t="shared" si="85"/>
        <v>#REF!</v>
      </c>
      <c r="T130" s="97" t="str">
        <f t="shared" si="95"/>
        <v/>
      </c>
      <c r="U130" s="98" t="e">
        <f t="shared" si="86"/>
        <v>#REF!</v>
      </c>
      <c r="V130" s="97" t="str">
        <f t="shared" si="96"/>
        <v/>
      </c>
      <c r="W130" s="98" t="e">
        <f t="shared" si="87"/>
        <v>#REF!</v>
      </c>
      <c r="X130" s="97" t="str">
        <f t="shared" si="97"/>
        <v/>
      </c>
      <c r="Y130" s="98" t="e">
        <f t="shared" si="87"/>
        <v>#REF!</v>
      </c>
      <c r="Z130" s="97" t="str">
        <f t="shared" si="98"/>
        <v/>
      </c>
      <c r="AA130" s="98" t="e">
        <f t="shared" si="87"/>
        <v>#REF!</v>
      </c>
      <c r="AB130" s="97" t="str">
        <f t="shared" si="99"/>
        <v/>
      </c>
      <c r="AC130" s="98" t="e">
        <f t="shared" si="87"/>
        <v>#REF!</v>
      </c>
      <c r="AD130" s="97" t="str">
        <f t="shared" si="100"/>
        <v/>
      </c>
      <c r="AE130" s="98" t="e">
        <f t="shared" si="87"/>
        <v>#REF!</v>
      </c>
      <c r="AF130" s="97" t="str">
        <f t="shared" si="101"/>
        <v/>
      </c>
    </row>
    <row r="131" spans="1:32" ht="21" hidden="1" customHeight="1">
      <c r="A131" s="94"/>
      <c r="B131" s="95" t="str">
        <f t="shared" si="50"/>
        <v/>
      </c>
      <c r="C131" s="98" t="str">
        <f t="shared" si="77"/>
        <v/>
      </c>
      <c r="D131" s="97" t="str">
        <f t="shared" si="52"/>
        <v/>
      </c>
      <c r="E131" s="98" t="str">
        <f t="shared" si="78"/>
        <v/>
      </c>
      <c r="F131" s="97" t="str">
        <f t="shared" si="88"/>
        <v/>
      </c>
      <c r="G131" s="98" t="str">
        <f t="shared" si="79"/>
        <v/>
      </c>
      <c r="H131" s="97" t="str">
        <f t="shared" si="89"/>
        <v/>
      </c>
      <c r="I131" s="98" t="str">
        <f t="shared" si="80"/>
        <v/>
      </c>
      <c r="J131" s="97" t="str">
        <f t="shared" si="90"/>
        <v/>
      </c>
      <c r="K131" s="98" t="e">
        <f t="shared" si="81"/>
        <v>#REF!</v>
      </c>
      <c r="L131" s="97" t="str">
        <f t="shared" si="91"/>
        <v/>
      </c>
      <c r="M131" s="98" t="e">
        <f t="shared" si="82"/>
        <v>#REF!</v>
      </c>
      <c r="N131" s="97" t="str">
        <f t="shared" si="92"/>
        <v/>
      </c>
      <c r="O131" s="98" t="e">
        <f t="shared" si="83"/>
        <v>#REF!</v>
      </c>
      <c r="P131" s="97" t="str">
        <f t="shared" si="93"/>
        <v/>
      </c>
      <c r="Q131" s="98" t="e">
        <f t="shared" si="84"/>
        <v>#REF!</v>
      </c>
      <c r="R131" s="97" t="str">
        <f t="shared" si="94"/>
        <v/>
      </c>
      <c r="S131" s="98" t="e">
        <f t="shared" si="85"/>
        <v>#REF!</v>
      </c>
      <c r="T131" s="97" t="str">
        <f t="shared" si="95"/>
        <v/>
      </c>
      <c r="U131" s="98" t="e">
        <f t="shared" si="86"/>
        <v>#REF!</v>
      </c>
      <c r="V131" s="97" t="str">
        <f t="shared" si="96"/>
        <v/>
      </c>
      <c r="W131" s="98" t="e">
        <f t="shared" si="87"/>
        <v>#REF!</v>
      </c>
      <c r="X131" s="97" t="str">
        <f t="shared" si="97"/>
        <v/>
      </c>
      <c r="Y131" s="98" t="e">
        <f t="shared" si="87"/>
        <v>#REF!</v>
      </c>
      <c r="Z131" s="97" t="str">
        <f t="shared" si="98"/>
        <v/>
      </c>
      <c r="AA131" s="98" t="e">
        <f t="shared" si="87"/>
        <v>#REF!</v>
      </c>
      <c r="AB131" s="97" t="str">
        <f t="shared" si="99"/>
        <v/>
      </c>
      <c r="AC131" s="98" t="e">
        <f t="shared" si="87"/>
        <v>#REF!</v>
      </c>
      <c r="AD131" s="97" t="str">
        <f t="shared" si="100"/>
        <v/>
      </c>
      <c r="AE131" s="98" t="e">
        <f t="shared" si="87"/>
        <v>#REF!</v>
      </c>
      <c r="AF131" s="97" t="str">
        <f t="shared" si="101"/>
        <v/>
      </c>
    </row>
    <row r="132" spans="1:32" ht="21" hidden="1" customHeight="1">
      <c r="A132" s="94"/>
      <c r="B132" s="95" t="str">
        <f t="shared" si="50"/>
        <v/>
      </c>
      <c r="C132" s="98" t="str">
        <f t="shared" si="77"/>
        <v/>
      </c>
      <c r="D132" s="97" t="str">
        <f t="shared" si="52"/>
        <v/>
      </c>
      <c r="E132" s="98" t="str">
        <f t="shared" si="78"/>
        <v/>
      </c>
      <c r="F132" s="97" t="str">
        <f t="shared" si="88"/>
        <v/>
      </c>
      <c r="G132" s="98" t="str">
        <f t="shared" si="79"/>
        <v/>
      </c>
      <c r="H132" s="97" t="str">
        <f t="shared" si="89"/>
        <v/>
      </c>
      <c r="I132" s="98" t="str">
        <f t="shared" si="80"/>
        <v/>
      </c>
      <c r="J132" s="97" t="str">
        <f t="shared" si="90"/>
        <v/>
      </c>
      <c r="K132" s="98" t="e">
        <f t="shared" si="81"/>
        <v>#REF!</v>
      </c>
      <c r="L132" s="97" t="str">
        <f t="shared" si="91"/>
        <v/>
      </c>
      <c r="M132" s="98" t="e">
        <f t="shared" si="82"/>
        <v>#REF!</v>
      </c>
      <c r="N132" s="97" t="str">
        <f t="shared" si="92"/>
        <v/>
      </c>
      <c r="O132" s="98" t="e">
        <f t="shared" si="83"/>
        <v>#REF!</v>
      </c>
      <c r="P132" s="97" t="str">
        <f t="shared" si="93"/>
        <v/>
      </c>
      <c r="Q132" s="98" t="e">
        <f t="shared" si="84"/>
        <v>#REF!</v>
      </c>
      <c r="R132" s="97" t="str">
        <f t="shared" si="94"/>
        <v/>
      </c>
      <c r="S132" s="98" t="e">
        <f t="shared" si="85"/>
        <v>#REF!</v>
      </c>
      <c r="T132" s="97" t="str">
        <f t="shared" si="95"/>
        <v/>
      </c>
      <c r="U132" s="98" t="e">
        <f t="shared" si="86"/>
        <v>#REF!</v>
      </c>
      <c r="V132" s="97" t="str">
        <f t="shared" si="96"/>
        <v/>
      </c>
      <c r="W132" s="98" t="e">
        <f t="shared" si="87"/>
        <v>#REF!</v>
      </c>
      <c r="X132" s="97" t="str">
        <f t="shared" si="97"/>
        <v/>
      </c>
      <c r="Y132" s="98" t="e">
        <f t="shared" si="87"/>
        <v>#REF!</v>
      </c>
      <c r="Z132" s="97" t="str">
        <f t="shared" si="98"/>
        <v/>
      </c>
      <c r="AA132" s="98" t="e">
        <f t="shared" si="87"/>
        <v>#REF!</v>
      </c>
      <c r="AB132" s="97" t="str">
        <f t="shared" si="99"/>
        <v/>
      </c>
      <c r="AC132" s="98" t="e">
        <f t="shared" si="87"/>
        <v>#REF!</v>
      </c>
      <c r="AD132" s="97" t="str">
        <f t="shared" si="100"/>
        <v/>
      </c>
      <c r="AE132" s="98" t="e">
        <f t="shared" si="87"/>
        <v>#REF!</v>
      </c>
      <c r="AF132" s="97" t="str">
        <f t="shared" si="101"/>
        <v/>
      </c>
    </row>
    <row r="133" spans="1:32" ht="21" hidden="1" customHeight="1">
      <c r="A133" s="94"/>
      <c r="B133" s="95" t="str">
        <f t="shared" si="50"/>
        <v/>
      </c>
      <c r="C133" s="98" t="str">
        <f t="shared" si="77"/>
        <v/>
      </c>
      <c r="D133" s="97" t="str">
        <f t="shared" si="52"/>
        <v/>
      </c>
      <c r="E133" s="98" t="str">
        <f t="shared" si="78"/>
        <v/>
      </c>
      <c r="F133" s="97" t="str">
        <f t="shared" si="88"/>
        <v/>
      </c>
      <c r="G133" s="98" t="str">
        <f t="shared" si="79"/>
        <v/>
      </c>
      <c r="H133" s="97" t="str">
        <f t="shared" si="89"/>
        <v/>
      </c>
      <c r="I133" s="98" t="str">
        <f t="shared" si="80"/>
        <v/>
      </c>
      <c r="J133" s="97" t="str">
        <f t="shared" si="90"/>
        <v/>
      </c>
      <c r="K133" s="98" t="e">
        <f t="shared" si="81"/>
        <v>#REF!</v>
      </c>
      <c r="L133" s="97" t="str">
        <f t="shared" si="91"/>
        <v/>
      </c>
      <c r="M133" s="98" t="e">
        <f t="shared" si="82"/>
        <v>#REF!</v>
      </c>
      <c r="N133" s="97" t="str">
        <f t="shared" si="92"/>
        <v/>
      </c>
      <c r="O133" s="98" t="e">
        <f t="shared" si="83"/>
        <v>#REF!</v>
      </c>
      <c r="P133" s="97" t="str">
        <f t="shared" si="93"/>
        <v/>
      </c>
      <c r="Q133" s="98" t="e">
        <f t="shared" si="84"/>
        <v>#REF!</v>
      </c>
      <c r="R133" s="97" t="str">
        <f t="shared" si="94"/>
        <v/>
      </c>
      <c r="S133" s="98" t="e">
        <f t="shared" si="85"/>
        <v>#REF!</v>
      </c>
      <c r="T133" s="97" t="str">
        <f t="shared" si="95"/>
        <v/>
      </c>
      <c r="U133" s="98" t="e">
        <f t="shared" si="86"/>
        <v>#REF!</v>
      </c>
      <c r="V133" s="97" t="str">
        <f t="shared" si="96"/>
        <v/>
      </c>
      <c r="W133" s="98" t="e">
        <f t="shared" si="87"/>
        <v>#REF!</v>
      </c>
      <c r="X133" s="97" t="str">
        <f t="shared" si="97"/>
        <v/>
      </c>
      <c r="Y133" s="98" t="e">
        <f t="shared" si="87"/>
        <v>#REF!</v>
      </c>
      <c r="Z133" s="97" t="str">
        <f t="shared" si="98"/>
        <v/>
      </c>
      <c r="AA133" s="98" t="e">
        <f t="shared" si="87"/>
        <v>#REF!</v>
      </c>
      <c r="AB133" s="97" t="str">
        <f t="shared" si="99"/>
        <v/>
      </c>
      <c r="AC133" s="98" t="e">
        <f t="shared" si="87"/>
        <v>#REF!</v>
      </c>
      <c r="AD133" s="97" t="str">
        <f t="shared" si="100"/>
        <v/>
      </c>
      <c r="AE133" s="98" t="e">
        <f t="shared" si="87"/>
        <v>#REF!</v>
      </c>
      <c r="AF133" s="97" t="str">
        <f t="shared" si="101"/>
        <v/>
      </c>
    </row>
    <row r="134" spans="1:32" ht="21" hidden="1" customHeight="1">
      <c r="A134" s="94"/>
      <c r="B134" s="95" t="str">
        <f t="shared" si="50"/>
        <v/>
      </c>
      <c r="C134" s="98" t="str">
        <f t="shared" si="77"/>
        <v/>
      </c>
      <c r="D134" s="97" t="str">
        <f t="shared" si="52"/>
        <v/>
      </c>
      <c r="E134" s="98" t="str">
        <f t="shared" si="78"/>
        <v/>
      </c>
      <c r="F134" s="97" t="str">
        <f t="shared" si="88"/>
        <v/>
      </c>
      <c r="G134" s="98" t="str">
        <f t="shared" si="79"/>
        <v/>
      </c>
      <c r="H134" s="97" t="str">
        <f t="shared" si="89"/>
        <v/>
      </c>
      <c r="I134" s="98" t="str">
        <f t="shared" si="80"/>
        <v/>
      </c>
      <c r="J134" s="97" t="str">
        <f t="shared" si="90"/>
        <v/>
      </c>
      <c r="K134" s="98" t="e">
        <f t="shared" si="81"/>
        <v>#REF!</v>
      </c>
      <c r="L134" s="97" t="str">
        <f t="shared" si="91"/>
        <v/>
      </c>
      <c r="M134" s="98" t="e">
        <f t="shared" si="82"/>
        <v>#REF!</v>
      </c>
      <c r="N134" s="97" t="str">
        <f t="shared" si="92"/>
        <v/>
      </c>
      <c r="O134" s="98" t="e">
        <f t="shared" si="83"/>
        <v>#REF!</v>
      </c>
      <c r="P134" s="97" t="str">
        <f t="shared" si="93"/>
        <v/>
      </c>
      <c r="Q134" s="98" t="e">
        <f t="shared" si="84"/>
        <v>#REF!</v>
      </c>
      <c r="R134" s="97" t="str">
        <f t="shared" si="94"/>
        <v/>
      </c>
      <c r="S134" s="98" t="e">
        <f t="shared" si="85"/>
        <v>#REF!</v>
      </c>
      <c r="T134" s="97" t="str">
        <f t="shared" si="95"/>
        <v/>
      </c>
      <c r="U134" s="98" t="e">
        <f t="shared" si="86"/>
        <v>#REF!</v>
      </c>
      <c r="V134" s="97" t="str">
        <f t="shared" si="96"/>
        <v/>
      </c>
      <c r="W134" s="98" t="e">
        <f t="shared" si="87"/>
        <v>#REF!</v>
      </c>
      <c r="X134" s="97" t="str">
        <f t="shared" si="97"/>
        <v/>
      </c>
      <c r="Y134" s="98" t="e">
        <f t="shared" si="87"/>
        <v>#REF!</v>
      </c>
      <c r="Z134" s="97" t="str">
        <f t="shared" si="98"/>
        <v/>
      </c>
      <c r="AA134" s="98" t="e">
        <f t="shared" si="87"/>
        <v>#REF!</v>
      </c>
      <c r="AB134" s="97" t="str">
        <f t="shared" si="99"/>
        <v/>
      </c>
      <c r="AC134" s="98" t="e">
        <f t="shared" si="87"/>
        <v>#REF!</v>
      </c>
      <c r="AD134" s="97" t="str">
        <f t="shared" si="100"/>
        <v/>
      </c>
      <c r="AE134" s="98" t="e">
        <f t="shared" si="87"/>
        <v>#REF!</v>
      </c>
      <c r="AF134" s="97" t="str">
        <f t="shared" si="101"/>
        <v/>
      </c>
    </row>
    <row r="135" spans="1:32" ht="21" hidden="1" customHeight="1">
      <c r="A135" s="94"/>
      <c r="B135" s="95" t="str">
        <f t="shared" si="50"/>
        <v/>
      </c>
      <c r="C135" s="98" t="str">
        <f t="shared" ref="C135:C160" si="102">IF($C$8="Habilitado",IF($A135="","",ROUND(VLOOKUP($A135,UNITARIO_1,5,FALSE),2)),"")</f>
        <v/>
      </c>
      <c r="D135" s="97" t="str">
        <f t="shared" si="52"/>
        <v/>
      </c>
      <c r="E135" s="98" t="str">
        <f t="shared" ref="E135:E160" si="103">IF($E$8="Habilitado",IF($A135="","",ROUND(VLOOKUP($A135,UNITARIO_2,5,FALSE),2)),"")</f>
        <v/>
      </c>
      <c r="F135" s="97" t="str">
        <f t="shared" si="88"/>
        <v/>
      </c>
      <c r="G135" s="98" t="str">
        <f t="shared" ref="G135:G160" si="104">IF($G$8="Habilitado",IF($A135="","",ROUND(VLOOKUP($A135,UNITARIO_3,5,FALSE),2)),"")</f>
        <v/>
      </c>
      <c r="H135" s="97" t="str">
        <f t="shared" si="89"/>
        <v/>
      </c>
      <c r="I135" s="98" t="str">
        <f t="shared" ref="I135:I160" si="105">IF($I$8="Habilitado",IF($A135="","",ROUND(VLOOKUP($A135,UNITARIO_4,5,FALSE),2)),"")</f>
        <v/>
      </c>
      <c r="J135" s="97" t="str">
        <f t="shared" si="90"/>
        <v/>
      </c>
      <c r="K135" s="98" t="e">
        <f t="shared" ref="K135:K160" si="106">IF($K$8="Habilitado",IF($A135="","",ROUND(VLOOKUP($A135,UNITARIO_5,5,FALSE),2)),"")</f>
        <v>#REF!</v>
      </c>
      <c r="L135" s="97" t="str">
        <f t="shared" si="91"/>
        <v/>
      </c>
      <c r="M135" s="98" t="e">
        <f t="shared" ref="M135:M160" si="107">IF($M$8="Habilitado",IF($A135="","",ROUND(VLOOKUP($A135,UNITARIO_6,5,FALSE),2)),"")</f>
        <v>#REF!</v>
      </c>
      <c r="N135" s="97" t="str">
        <f t="shared" si="92"/>
        <v/>
      </c>
      <c r="O135" s="98" t="e">
        <f t="shared" ref="O135:O160" si="108">IF($O$8="Habilitado",IF($A135="","",ROUND(VLOOKUP($A135,UNITARIO_7,5,FALSE),2)),"")</f>
        <v>#REF!</v>
      </c>
      <c r="P135" s="97" t="str">
        <f t="shared" si="93"/>
        <v/>
      </c>
      <c r="Q135" s="98" t="e">
        <f t="shared" ref="Q135:Q160" si="109">IF($Q$8="Habilitado",IF($A135="","",ROUND(VLOOKUP($A135,UNITARIO_8,5,FALSE),2)),"")</f>
        <v>#REF!</v>
      </c>
      <c r="R135" s="97" t="str">
        <f t="shared" si="94"/>
        <v/>
      </c>
      <c r="S135" s="98" t="e">
        <f t="shared" ref="S135:S160" si="110">IF($S$8="Habilitado",IF($A135="","",ROUND(VLOOKUP($A135,UNITARIO_9,5,FALSE),2)),"")</f>
        <v>#REF!</v>
      </c>
      <c r="T135" s="97" t="str">
        <f t="shared" si="95"/>
        <v/>
      </c>
      <c r="U135" s="98" t="e">
        <f t="shared" ref="U135:U160" si="111">IF($U$8="Habilitado",IF($A135="","",ROUND(VLOOKUP($A135,UNITARIO_10,5,FALSE),2)),"")</f>
        <v>#REF!</v>
      </c>
      <c r="V135" s="97" t="str">
        <f t="shared" si="96"/>
        <v/>
      </c>
      <c r="W135" s="98" t="e">
        <f t="shared" ref="W135:AE160" si="112">IF($W$8="Habilitado",IF($A135="","",ROUND(VLOOKUP($A135,UNITARIO_11,5,FALSE),2)),"")</f>
        <v>#REF!</v>
      </c>
      <c r="X135" s="97" t="str">
        <f t="shared" si="97"/>
        <v/>
      </c>
      <c r="Y135" s="98" t="e">
        <f t="shared" si="112"/>
        <v>#REF!</v>
      </c>
      <c r="Z135" s="97" t="str">
        <f t="shared" si="98"/>
        <v/>
      </c>
      <c r="AA135" s="98" t="e">
        <f t="shared" si="112"/>
        <v>#REF!</v>
      </c>
      <c r="AB135" s="97" t="str">
        <f t="shared" si="99"/>
        <v/>
      </c>
      <c r="AC135" s="98" t="e">
        <f t="shared" si="112"/>
        <v>#REF!</v>
      </c>
      <c r="AD135" s="97" t="str">
        <f t="shared" si="100"/>
        <v/>
      </c>
      <c r="AE135" s="98" t="e">
        <f t="shared" si="112"/>
        <v>#REF!</v>
      </c>
      <c r="AF135" s="97" t="str">
        <f t="shared" si="101"/>
        <v/>
      </c>
    </row>
    <row r="136" spans="1:32" ht="21" hidden="1" customHeight="1">
      <c r="A136" s="94"/>
      <c r="B136" s="95" t="str">
        <f t="shared" si="50"/>
        <v/>
      </c>
      <c r="C136" s="98" t="str">
        <f t="shared" si="102"/>
        <v/>
      </c>
      <c r="D136" s="97" t="str">
        <f t="shared" si="52"/>
        <v/>
      </c>
      <c r="E136" s="98" t="str">
        <f t="shared" si="103"/>
        <v/>
      </c>
      <c r="F136" s="97" t="str">
        <f t="shared" si="88"/>
        <v/>
      </c>
      <c r="G136" s="98" t="str">
        <f t="shared" si="104"/>
        <v/>
      </c>
      <c r="H136" s="97" t="str">
        <f t="shared" si="89"/>
        <v/>
      </c>
      <c r="I136" s="98" t="str">
        <f t="shared" si="105"/>
        <v/>
      </c>
      <c r="J136" s="97" t="str">
        <f t="shared" si="90"/>
        <v/>
      </c>
      <c r="K136" s="98" t="e">
        <f t="shared" si="106"/>
        <v>#REF!</v>
      </c>
      <c r="L136" s="97" t="str">
        <f t="shared" si="91"/>
        <v/>
      </c>
      <c r="M136" s="98" t="e">
        <f t="shared" si="107"/>
        <v>#REF!</v>
      </c>
      <c r="N136" s="97" t="str">
        <f t="shared" si="92"/>
        <v/>
      </c>
      <c r="O136" s="98" t="e">
        <f t="shared" si="108"/>
        <v>#REF!</v>
      </c>
      <c r="P136" s="97" t="str">
        <f t="shared" si="93"/>
        <v/>
      </c>
      <c r="Q136" s="98" t="e">
        <f t="shared" si="109"/>
        <v>#REF!</v>
      </c>
      <c r="R136" s="97" t="str">
        <f t="shared" si="94"/>
        <v/>
      </c>
      <c r="S136" s="98" t="e">
        <f t="shared" si="110"/>
        <v>#REF!</v>
      </c>
      <c r="T136" s="97" t="str">
        <f t="shared" si="95"/>
        <v/>
      </c>
      <c r="U136" s="98" t="e">
        <f t="shared" si="111"/>
        <v>#REF!</v>
      </c>
      <c r="V136" s="97" t="str">
        <f t="shared" si="96"/>
        <v/>
      </c>
      <c r="W136" s="98" t="e">
        <f t="shared" si="112"/>
        <v>#REF!</v>
      </c>
      <c r="X136" s="97" t="str">
        <f t="shared" si="97"/>
        <v/>
      </c>
      <c r="Y136" s="98" t="e">
        <f t="shared" si="112"/>
        <v>#REF!</v>
      </c>
      <c r="Z136" s="97" t="str">
        <f t="shared" si="98"/>
        <v/>
      </c>
      <c r="AA136" s="98" t="e">
        <f t="shared" si="112"/>
        <v>#REF!</v>
      </c>
      <c r="AB136" s="97" t="str">
        <f t="shared" si="99"/>
        <v/>
      </c>
      <c r="AC136" s="98" t="e">
        <f t="shared" si="112"/>
        <v>#REF!</v>
      </c>
      <c r="AD136" s="97" t="str">
        <f t="shared" si="100"/>
        <v/>
      </c>
      <c r="AE136" s="98" t="e">
        <f t="shared" si="112"/>
        <v>#REF!</v>
      </c>
      <c r="AF136" s="97" t="str">
        <f t="shared" si="101"/>
        <v/>
      </c>
    </row>
    <row r="137" spans="1:32" ht="21" hidden="1" customHeight="1">
      <c r="A137" s="94"/>
      <c r="B137" s="95" t="str">
        <f t="shared" si="50"/>
        <v/>
      </c>
      <c r="C137" s="98" t="str">
        <f t="shared" si="102"/>
        <v/>
      </c>
      <c r="D137" s="97" t="str">
        <f t="shared" si="52"/>
        <v/>
      </c>
      <c r="E137" s="98" t="str">
        <f t="shared" si="103"/>
        <v/>
      </c>
      <c r="F137" s="97" t="str">
        <f t="shared" si="88"/>
        <v/>
      </c>
      <c r="G137" s="98" t="str">
        <f t="shared" si="104"/>
        <v/>
      </c>
      <c r="H137" s="97" t="str">
        <f t="shared" si="89"/>
        <v/>
      </c>
      <c r="I137" s="98" t="str">
        <f t="shared" si="105"/>
        <v/>
      </c>
      <c r="J137" s="97" t="str">
        <f t="shared" si="90"/>
        <v/>
      </c>
      <c r="K137" s="98" t="e">
        <f t="shared" si="106"/>
        <v>#REF!</v>
      </c>
      <c r="L137" s="97" t="str">
        <f t="shared" si="91"/>
        <v/>
      </c>
      <c r="M137" s="98" t="e">
        <f t="shared" si="107"/>
        <v>#REF!</v>
      </c>
      <c r="N137" s="97" t="str">
        <f t="shared" si="92"/>
        <v/>
      </c>
      <c r="O137" s="98" t="e">
        <f t="shared" si="108"/>
        <v>#REF!</v>
      </c>
      <c r="P137" s="97" t="str">
        <f t="shared" si="93"/>
        <v/>
      </c>
      <c r="Q137" s="98" t="e">
        <f t="shared" si="109"/>
        <v>#REF!</v>
      </c>
      <c r="R137" s="97" t="str">
        <f t="shared" si="94"/>
        <v/>
      </c>
      <c r="S137" s="98" t="e">
        <f t="shared" si="110"/>
        <v>#REF!</v>
      </c>
      <c r="T137" s="97" t="str">
        <f t="shared" si="95"/>
        <v/>
      </c>
      <c r="U137" s="98" t="e">
        <f t="shared" si="111"/>
        <v>#REF!</v>
      </c>
      <c r="V137" s="97" t="str">
        <f t="shared" si="96"/>
        <v/>
      </c>
      <c r="W137" s="98" t="e">
        <f t="shared" si="112"/>
        <v>#REF!</v>
      </c>
      <c r="X137" s="97" t="str">
        <f t="shared" si="97"/>
        <v/>
      </c>
      <c r="Y137" s="98" t="e">
        <f t="shared" si="112"/>
        <v>#REF!</v>
      </c>
      <c r="Z137" s="97" t="str">
        <f t="shared" si="98"/>
        <v/>
      </c>
      <c r="AA137" s="98" t="e">
        <f t="shared" si="112"/>
        <v>#REF!</v>
      </c>
      <c r="AB137" s="97" t="str">
        <f t="shared" si="99"/>
        <v/>
      </c>
      <c r="AC137" s="98" t="e">
        <f t="shared" si="112"/>
        <v>#REF!</v>
      </c>
      <c r="AD137" s="97" t="str">
        <f t="shared" si="100"/>
        <v/>
      </c>
      <c r="AE137" s="98" t="e">
        <f t="shared" si="112"/>
        <v>#REF!</v>
      </c>
      <c r="AF137" s="97" t="str">
        <f t="shared" si="101"/>
        <v/>
      </c>
    </row>
    <row r="138" spans="1:32" ht="21" hidden="1" customHeight="1">
      <c r="A138" s="94"/>
      <c r="B138" s="95" t="str">
        <f t="shared" si="50"/>
        <v/>
      </c>
      <c r="C138" s="98" t="str">
        <f t="shared" si="102"/>
        <v/>
      </c>
      <c r="D138" s="97" t="str">
        <f t="shared" si="52"/>
        <v/>
      </c>
      <c r="E138" s="98" t="str">
        <f t="shared" si="103"/>
        <v/>
      </c>
      <c r="F138" s="97" t="str">
        <f t="shared" si="88"/>
        <v/>
      </c>
      <c r="G138" s="98" t="str">
        <f t="shared" si="104"/>
        <v/>
      </c>
      <c r="H138" s="97" t="str">
        <f t="shared" si="89"/>
        <v/>
      </c>
      <c r="I138" s="98" t="str">
        <f t="shared" si="105"/>
        <v/>
      </c>
      <c r="J138" s="97" t="str">
        <f t="shared" si="90"/>
        <v/>
      </c>
      <c r="K138" s="98" t="e">
        <f t="shared" si="106"/>
        <v>#REF!</v>
      </c>
      <c r="L138" s="97" t="str">
        <f t="shared" si="91"/>
        <v/>
      </c>
      <c r="M138" s="98" t="e">
        <f t="shared" si="107"/>
        <v>#REF!</v>
      </c>
      <c r="N138" s="97" t="str">
        <f t="shared" si="92"/>
        <v/>
      </c>
      <c r="O138" s="98" t="e">
        <f t="shared" si="108"/>
        <v>#REF!</v>
      </c>
      <c r="P138" s="97" t="str">
        <f t="shared" si="93"/>
        <v/>
      </c>
      <c r="Q138" s="98" t="e">
        <f t="shared" si="109"/>
        <v>#REF!</v>
      </c>
      <c r="R138" s="97" t="str">
        <f t="shared" si="94"/>
        <v/>
      </c>
      <c r="S138" s="98" t="e">
        <f t="shared" si="110"/>
        <v>#REF!</v>
      </c>
      <c r="T138" s="97" t="str">
        <f t="shared" si="95"/>
        <v/>
      </c>
      <c r="U138" s="98" t="e">
        <f t="shared" si="111"/>
        <v>#REF!</v>
      </c>
      <c r="V138" s="97" t="str">
        <f t="shared" si="96"/>
        <v/>
      </c>
      <c r="W138" s="98" t="e">
        <f t="shared" si="112"/>
        <v>#REF!</v>
      </c>
      <c r="X138" s="97" t="str">
        <f t="shared" si="97"/>
        <v/>
      </c>
      <c r="Y138" s="98" t="e">
        <f t="shared" si="112"/>
        <v>#REF!</v>
      </c>
      <c r="Z138" s="97" t="str">
        <f t="shared" si="98"/>
        <v/>
      </c>
      <c r="AA138" s="98" t="e">
        <f t="shared" si="112"/>
        <v>#REF!</v>
      </c>
      <c r="AB138" s="97" t="str">
        <f t="shared" si="99"/>
        <v/>
      </c>
      <c r="AC138" s="98" t="e">
        <f t="shared" si="112"/>
        <v>#REF!</v>
      </c>
      <c r="AD138" s="97" t="str">
        <f t="shared" si="100"/>
        <v/>
      </c>
      <c r="AE138" s="98" t="e">
        <f t="shared" si="112"/>
        <v>#REF!</v>
      </c>
      <c r="AF138" s="97" t="str">
        <f t="shared" si="101"/>
        <v/>
      </c>
    </row>
    <row r="139" spans="1:32" ht="21" hidden="1" customHeight="1">
      <c r="A139" s="94"/>
      <c r="B139" s="95" t="str">
        <f t="shared" si="50"/>
        <v/>
      </c>
      <c r="C139" s="98" t="str">
        <f t="shared" si="102"/>
        <v/>
      </c>
      <c r="D139" s="97" t="str">
        <f t="shared" si="52"/>
        <v/>
      </c>
      <c r="E139" s="98" t="str">
        <f t="shared" si="103"/>
        <v/>
      </c>
      <c r="F139" s="97" t="str">
        <f t="shared" si="88"/>
        <v/>
      </c>
      <c r="G139" s="98" t="str">
        <f t="shared" si="104"/>
        <v/>
      </c>
      <c r="H139" s="97" t="str">
        <f t="shared" si="89"/>
        <v/>
      </c>
      <c r="I139" s="98" t="str">
        <f t="shared" si="105"/>
        <v/>
      </c>
      <c r="J139" s="97" t="str">
        <f t="shared" si="90"/>
        <v/>
      </c>
      <c r="K139" s="98" t="e">
        <f t="shared" si="106"/>
        <v>#REF!</v>
      </c>
      <c r="L139" s="97" t="str">
        <f t="shared" si="91"/>
        <v/>
      </c>
      <c r="M139" s="98" t="e">
        <f t="shared" si="107"/>
        <v>#REF!</v>
      </c>
      <c r="N139" s="97" t="str">
        <f t="shared" si="92"/>
        <v/>
      </c>
      <c r="O139" s="98" t="e">
        <f t="shared" si="108"/>
        <v>#REF!</v>
      </c>
      <c r="P139" s="97" t="str">
        <f t="shared" si="93"/>
        <v/>
      </c>
      <c r="Q139" s="98" t="e">
        <f t="shared" si="109"/>
        <v>#REF!</v>
      </c>
      <c r="R139" s="97" t="str">
        <f t="shared" si="94"/>
        <v/>
      </c>
      <c r="S139" s="98" t="e">
        <f t="shared" si="110"/>
        <v>#REF!</v>
      </c>
      <c r="T139" s="97" t="str">
        <f t="shared" si="95"/>
        <v/>
      </c>
      <c r="U139" s="98" t="e">
        <f t="shared" si="111"/>
        <v>#REF!</v>
      </c>
      <c r="V139" s="97" t="str">
        <f t="shared" si="96"/>
        <v/>
      </c>
      <c r="W139" s="98" t="e">
        <f t="shared" si="112"/>
        <v>#REF!</v>
      </c>
      <c r="X139" s="97" t="str">
        <f t="shared" si="97"/>
        <v/>
      </c>
      <c r="Y139" s="98" t="e">
        <f t="shared" si="112"/>
        <v>#REF!</v>
      </c>
      <c r="Z139" s="97" t="str">
        <f t="shared" si="98"/>
        <v/>
      </c>
      <c r="AA139" s="98" t="e">
        <f t="shared" si="112"/>
        <v>#REF!</v>
      </c>
      <c r="AB139" s="97" t="str">
        <f t="shared" si="99"/>
        <v/>
      </c>
      <c r="AC139" s="98" t="e">
        <f t="shared" si="112"/>
        <v>#REF!</v>
      </c>
      <c r="AD139" s="97" t="str">
        <f t="shared" si="100"/>
        <v/>
      </c>
      <c r="AE139" s="98" t="e">
        <f t="shared" si="112"/>
        <v>#REF!</v>
      </c>
      <c r="AF139" s="97" t="str">
        <f t="shared" si="101"/>
        <v/>
      </c>
    </row>
    <row r="140" spans="1:32" ht="21" hidden="1" customHeight="1">
      <c r="A140" s="94"/>
      <c r="B140" s="95" t="str">
        <f t="shared" si="50"/>
        <v/>
      </c>
      <c r="C140" s="98" t="str">
        <f t="shared" si="102"/>
        <v/>
      </c>
      <c r="D140" s="97" t="str">
        <f t="shared" si="52"/>
        <v/>
      </c>
      <c r="E140" s="98" t="str">
        <f t="shared" si="103"/>
        <v/>
      </c>
      <c r="F140" s="97" t="str">
        <f t="shared" si="88"/>
        <v/>
      </c>
      <c r="G140" s="98" t="str">
        <f t="shared" si="104"/>
        <v/>
      </c>
      <c r="H140" s="97" t="str">
        <f t="shared" si="89"/>
        <v/>
      </c>
      <c r="I140" s="98" t="str">
        <f t="shared" si="105"/>
        <v/>
      </c>
      <c r="J140" s="97" t="str">
        <f t="shared" si="90"/>
        <v/>
      </c>
      <c r="K140" s="98" t="e">
        <f t="shared" si="106"/>
        <v>#REF!</v>
      </c>
      <c r="L140" s="97" t="str">
        <f t="shared" si="91"/>
        <v/>
      </c>
      <c r="M140" s="98" t="e">
        <f t="shared" si="107"/>
        <v>#REF!</v>
      </c>
      <c r="N140" s="97" t="str">
        <f t="shared" si="92"/>
        <v/>
      </c>
      <c r="O140" s="98" t="e">
        <f t="shared" si="108"/>
        <v>#REF!</v>
      </c>
      <c r="P140" s="97" t="str">
        <f t="shared" si="93"/>
        <v/>
      </c>
      <c r="Q140" s="98" t="e">
        <f t="shared" si="109"/>
        <v>#REF!</v>
      </c>
      <c r="R140" s="97" t="str">
        <f t="shared" si="94"/>
        <v/>
      </c>
      <c r="S140" s="98" t="e">
        <f t="shared" si="110"/>
        <v>#REF!</v>
      </c>
      <c r="T140" s="97" t="str">
        <f t="shared" si="95"/>
        <v/>
      </c>
      <c r="U140" s="98" t="e">
        <f t="shared" si="111"/>
        <v>#REF!</v>
      </c>
      <c r="V140" s="97" t="str">
        <f t="shared" si="96"/>
        <v/>
      </c>
      <c r="W140" s="98" t="e">
        <f t="shared" si="112"/>
        <v>#REF!</v>
      </c>
      <c r="X140" s="97" t="str">
        <f t="shared" si="97"/>
        <v/>
      </c>
      <c r="Y140" s="98" t="e">
        <f t="shared" si="112"/>
        <v>#REF!</v>
      </c>
      <c r="Z140" s="97" t="str">
        <f t="shared" si="98"/>
        <v/>
      </c>
      <c r="AA140" s="98" t="e">
        <f t="shared" si="112"/>
        <v>#REF!</v>
      </c>
      <c r="AB140" s="97" t="str">
        <f t="shared" si="99"/>
        <v/>
      </c>
      <c r="AC140" s="98" t="e">
        <f t="shared" si="112"/>
        <v>#REF!</v>
      </c>
      <c r="AD140" s="97" t="str">
        <f t="shared" si="100"/>
        <v/>
      </c>
      <c r="AE140" s="98" t="e">
        <f t="shared" si="112"/>
        <v>#REF!</v>
      </c>
      <c r="AF140" s="97" t="str">
        <f t="shared" si="101"/>
        <v/>
      </c>
    </row>
    <row r="141" spans="1:32" ht="21" hidden="1" customHeight="1">
      <c r="A141" s="94"/>
      <c r="B141" s="95" t="str">
        <f t="shared" si="50"/>
        <v/>
      </c>
      <c r="C141" s="98" t="str">
        <f t="shared" si="102"/>
        <v/>
      </c>
      <c r="D141" s="97" t="str">
        <f t="shared" si="52"/>
        <v/>
      </c>
      <c r="E141" s="98" t="str">
        <f t="shared" si="103"/>
        <v/>
      </c>
      <c r="F141" s="97" t="str">
        <f t="shared" si="88"/>
        <v/>
      </c>
      <c r="G141" s="98" t="str">
        <f t="shared" si="104"/>
        <v/>
      </c>
      <c r="H141" s="97" t="str">
        <f t="shared" si="89"/>
        <v/>
      </c>
      <c r="I141" s="98" t="str">
        <f t="shared" si="105"/>
        <v/>
      </c>
      <c r="J141" s="97" t="str">
        <f t="shared" si="90"/>
        <v/>
      </c>
      <c r="K141" s="98" t="e">
        <f t="shared" si="106"/>
        <v>#REF!</v>
      </c>
      <c r="L141" s="97" t="str">
        <f t="shared" si="91"/>
        <v/>
      </c>
      <c r="M141" s="98" t="e">
        <f t="shared" si="107"/>
        <v>#REF!</v>
      </c>
      <c r="N141" s="97" t="str">
        <f t="shared" si="92"/>
        <v/>
      </c>
      <c r="O141" s="98" t="e">
        <f t="shared" si="108"/>
        <v>#REF!</v>
      </c>
      <c r="P141" s="97" t="str">
        <f t="shared" si="93"/>
        <v/>
      </c>
      <c r="Q141" s="98" t="e">
        <f t="shared" si="109"/>
        <v>#REF!</v>
      </c>
      <c r="R141" s="97" t="str">
        <f t="shared" si="94"/>
        <v/>
      </c>
      <c r="S141" s="98" t="e">
        <f t="shared" si="110"/>
        <v>#REF!</v>
      </c>
      <c r="T141" s="97" t="str">
        <f t="shared" si="95"/>
        <v/>
      </c>
      <c r="U141" s="98" t="e">
        <f t="shared" si="111"/>
        <v>#REF!</v>
      </c>
      <c r="V141" s="97" t="str">
        <f t="shared" si="96"/>
        <v/>
      </c>
      <c r="W141" s="98" t="e">
        <f t="shared" si="112"/>
        <v>#REF!</v>
      </c>
      <c r="X141" s="97" t="str">
        <f t="shared" si="97"/>
        <v/>
      </c>
      <c r="Y141" s="98" t="e">
        <f t="shared" si="112"/>
        <v>#REF!</v>
      </c>
      <c r="Z141" s="97" t="str">
        <f t="shared" si="98"/>
        <v/>
      </c>
      <c r="AA141" s="98" t="e">
        <f t="shared" si="112"/>
        <v>#REF!</v>
      </c>
      <c r="AB141" s="97" t="str">
        <f t="shared" si="99"/>
        <v/>
      </c>
      <c r="AC141" s="98" t="e">
        <f t="shared" si="112"/>
        <v>#REF!</v>
      </c>
      <c r="AD141" s="97" t="str">
        <f t="shared" si="100"/>
        <v/>
      </c>
      <c r="AE141" s="98" t="e">
        <f t="shared" si="112"/>
        <v>#REF!</v>
      </c>
      <c r="AF141" s="97" t="str">
        <f t="shared" si="101"/>
        <v/>
      </c>
    </row>
    <row r="142" spans="1:32" ht="21" hidden="1" customHeight="1">
      <c r="A142" s="94"/>
      <c r="B142" s="95" t="str">
        <f t="shared" si="50"/>
        <v/>
      </c>
      <c r="C142" s="98" t="str">
        <f t="shared" si="102"/>
        <v/>
      </c>
      <c r="D142" s="97" t="str">
        <f t="shared" si="52"/>
        <v/>
      </c>
      <c r="E142" s="98" t="str">
        <f t="shared" si="103"/>
        <v/>
      </c>
      <c r="F142" s="97" t="str">
        <f t="shared" si="88"/>
        <v/>
      </c>
      <c r="G142" s="98" t="str">
        <f t="shared" si="104"/>
        <v/>
      </c>
      <c r="H142" s="97" t="str">
        <f t="shared" si="89"/>
        <v/>
      </c>
      <c r="I142" s="98" t="str">
        <f t="shared" si="105"/>
        <v/>
      </c>
      <c r="J142" s="97" t="str">
        <f t="shared" si="90"/>
        <v/>
      </c>
      <c r="K142" s="98" t="e">
        <f t="shared" si="106"/>
        <v>#REF!</v>
      </c>
      <c r="L142" s="97" t="str">
        <f t="shared" si="91"/>
        <v/>
      </c>
      <c r="M142" s="98" t="e">
        <f t="shared" si="107"/>
        <v>#REF!</v>
      </c>
      <c r="N142" s="97" t="str">
        <f t="shared" si="92"/>
        <v/>
      </c>
      <c r="O142" s="98" t="e">
        <f t="shared" si="108"/>
        <v>#REF!</v>
      </c>
      <c r="P142" s="97" t="str">
        <f t="shared" si="93"/>
        <v/>
      </c>
      <c r="Q142" s="98" t="e">
        <f t="shared" si="109"/>
        <v>#REF!</v>
      </c>
      <c r="R142" s="97" t="str">
        <f t="shared" si="94"/>
        <v/>
      </c>
      <c r="S142" s="98" t="e">
        <f t="shared" si="110"/>
        <v>#REF!</v>
      </c>
      <c r="T142" s="97" t="str">
        <f t="shared" si="95"/>
        <v/>
      </c>
      <c r="U142" s="98" t="e">
        <f t="shared" si="111"/>
        <v>#REF!</v>
      </c>
      <c r="V142" s="97" t="str">
        <f t="shared" si="96"/>
        <v/>
      </c>
      <c r="W142" s="98" t="e">
        <f t="shared" si="112"/>
        <v>#REF!</v>
      </c>
      <c r="X142" s="97" t="str">
        <f t="shared" si="97"/>
        <v/>
      </c>
      <c r="Y142" s="98" t="e">
        <f t="shared" si="112"/>
        <v>#REF!</v>
      </c>
      <c r="Z142" s="97" t="str">
        <f t="shared" si="98"/>
        <v/>
      </c>
      <c r="AA142" s="98" t="e">
        <f t="shared" si="112"/>
        <v>#REF!</v>
      </c>
      <c r="AB142" s="97" t="str">
        <f t="shared" si="99"/>
        <v/>
      </c>
      <c r="AC142" s="98" t="e">
        <f t="shared" si="112"/>
        <v>#REF!</v>
      </c>
      <c r="AD142" s="97" t="str">
        <f t="shared" si="100"/>
        <v/>
      </c>
      <c r="AE142" s="98" t="e">
        <f t="shared" si="112"/>
        <v>#REF!</v>
      </c>
      <c r="AF142" s="97" t="str">
        <f t="shared" si="101"/>
        <v/>
      </c>
    </row>
    <row r="143" spans="1:32" ht="21" hidden="1" customHeight="1">
      <c r="A143" s="94"/>
      <c r="B143" s="95" t="str">
        <f t="shared" si="50"/>
        <v/>
      </c>
      <c r="C143" s="98" t="str">
        <f t="shared" si="102"/>
        <v/>
      </c>
      <c r="D143" s="97" t="str">
        <f t="shared" si="52"/>
        <v/>
      </c>
      <c r="E143" s="98" t="str">
        <f t="shared" si="103"/>
        <v/>
      </c>
      <c r="F143" s="97" t="str">
        <f t="shared" si="88"/>
        <v/>
      </c>
      <c r="G143" s="98" t="str">
        <f t="shared" si="104"/>
        <v/>
      </c>
      <c r="H143" s="97" t="str">
        <f t="shared" si="89"/>
        <v/>
      </c>
      <c r="I143" s="98" t="str">
        <f t="shared" si="105"/>
        <v/>
      </c>
      <c r="J143" s="97" t="str">
        <f t="shared" si="90"/>
        <v/>
      </c>
      <c r="K143" s="98" t="e">
        <f t="shared" si="106"/>
        <v>#REF!</v>
      </c>
      <c r="L143" s="97" t="str">
        <f t="shared" si="91"/>
        <v/>
      </c>
      <c r="M143" s="98" t="e">
        <f t="shared" si="107"/>
        <v>#REF!</v>
      </c>
      <c r="N143" s="97" t="str">
        <f t="shared" si="92"/>
        <v/>
      </c>
      <c r="O143" s="98" t="e">
        <f t="shared" si="108"/>
        <v>#REF!</v>
      </c>
      <c r="P143" s="97" t="str">
        <f t="shared" si="93"/>
        <v/>
      </c>
      <c r="Q143" s="98" t="e">
        <f t="shared" si="109"/>
        <v>#REF!</v>
      </c>
      <c r="R143" s="97" t="str">
        <f t="shared" si="94"/>
        <v/>
      </c>
      <c r="S143" s="98" t="e">
        <f t="shared" si="110"/>
        <v>#REF!</v>
      </c>
      <c r="T143" s="97" t="str">
        <f t="shared" si="95"/>
        <v/>
      </c>
      <c r="U143" s="98" t="e">
        <f t="shared" si="111"/>
        <v>#REF!</v>
      </c>
      <c r="V143" s="97" t="str">
        <f t="shared" si="96"/>
        <v/>
      </c>
      <c r="W143" s="98" t="e">
        <f t="shared" si="112"/>
        <v>#REF!</v>
      </c>
      <c r="X143" s="97" t="str">
        <f t="shared" si="97"/>
        <v/>
      </c>
      <c r="Y143" s="98" t="e">
        <f t="shared" si="112"/>
        <v>#REF!</v>
      </c>
      <c r="Z143" s="97" t="str">
        <f t="shared" si="98"/>
        <v/>
      </c>
      <c r="AA143" s="98" t="e">
        <f t="shared" si="112"/>
        <v>#REF!</v>
      </c>
      <c r="AB143" s="97" t="str">
        <f t="shared" si="99"/>
        <v/>
      </c>
      <c r="AC143" s="98" t="e">
        <f t="shared" si="112"/>
        <v>#REF!</v>
      </c>
      <c r="AD143" s="97" t="str">
        <f t="shared" si="100"/>
        <v/>
      </c>
      <c r="AE143" s="98" t="e">
        <f t="shared" si="112"/>
        <v>#REF!</v>
      </c>
      <c r="AF143" s="97" t="str">
        <f t="shared" si="101"/>
        <v/>
      </c>
    </row>
    <row r="144" spans="1:32" ht="21" hidden="1" customHeight="1">
      <c r="A144" s="94"/>
      <c r="B144" s="95" t="str">
        <f t="shared" si="50"/>
        <v/>
      </c>
      <c r="C144" s="98" t="str">
        <f t="shared" si="102"/>
        <v/>
      </c>
      <c r="D144" s="97" t="str">
        <f t="shared" si="52"/>
        <v/>
      </c>
      <c r="E144" s="98" t="str">
        <f t="shared" si="103"/>
        <v/>
      </c>
      <c r="F144" s="97" t="str">
        <f t="shared" si="88"/>
        <v/>
      </c>
      <c r="G144" s="98" t="str">
        <f t="shared" si="104"/>
        <v/>
      </c>
      <c r="H144" s="97" t="str">
        <f t="shared" si="89"/>
        <v/>
      </c>
      <c r="I144" s="98" t="str">
        <f t="shared" si="105"/>
        <v/>
      </c>
      <c r="J144" s="97" t="str">
        <f t="shared" si="90"/>
        <v/>
      </c>
      <c r="K144" s="98" t="e">
        <f t="shared" si="106"/>
        <v>#REF!</v>
      </c>
      <c r="L144" s="97" t="str">
        <f t="shared" si="91"/>
        <v/>
      </c>
      <c r="M144" s="98" t="e">
        <f t="shared" si="107"/>
        <v>#REF!</v>
      </c>
      <c r="N144" s="97" t="str">
        <f t="shared" si="92"/>
        <v/>
      </c>
      <c r="O144" s="98" t="e">
        <f t="shared" si="108"/>
        <v>#REF!</v>
      </c>
      <c r="P144" s="97" t="str">
        <f t="shared" si="93"/>
        <v/>
      </c>
      <c r="Q144" s="98" t="e">
        <f t="shared" si="109"/>
        <v>#REF!</v>
      </c>
      <c r="R144" s="97" t="str">
        <f t="shared" si="94"/>
        <v/>
      </c>
      <c r="S144" s="98" t="e">
        <f t="shared" si="110"/>
        <v>#REF!</v>
      </c>
      <c r="T144" s="97" t="str">
        <f t="shared" si="95"/>
        <v/>
      </c>
      <c r="U144" s="98" t="e">
        <f t="shared" si="111"/>
        <v>#REF!</v>
      </c>
      <c r="V144" s="97" t="str">
        <f t="shared" si="96"/>
        <v/>
      </c>
      <c r="W144" s="98" t="e">
        <f t="shared" si="112"/>
        <v>#REF!</v>
      </c>
      <c r="X144" s="97" t="str">
        <f t="shared" si="97"/>
        <v/>
      </c>
      <c r="Y144" s="98" t="e">
        <f t="shared" si="112"/>
        <v>#REF!</v>
      </c>
      <c r="Z144" s="97" t="str">
        <f t="shared" si="98"/>
        <v/>
      </c>
      <c r="AA144" s="98" t="e">
        <f t="shared" si="112"/>
        <v>#REF!</v>
      </c>
      <c r="AB144" s="97" t="str">
        <f t="shared" si="99"/>
        <v/>
      </c>
      <c r="AC144" s="98" t="e">
        <f t="shared" si="112"/>
        <v>#REF!</v>
      </c>
      <c r="AD144" s="97" t="str">
        <f t="shared" si="100"/>
        <v/>
      </c>
      <c r="AE144" s="98" t="e">
        <f t="shared" si="112"/>
        <v>#REF!</v>
      </c>
      <c r="AF144" s="97" t="str">
        <f t="shared" si="101"/>
        <v/>
      </c>
    </row>
    <row r="145" spans="1:32" ht="21" hidden="1" customHeight="1">
      <c r="A145" s="94"/>
      <c r="B145" s="95" t="str">
        <f t="shared" si="50"/>
        <v/>
      </c>
      <c r="C145" s="98" t="str">
        <f t="shared" si="102"/>
        <v/>
      </c>
      <c r="D145" s="97" t="str">
        <f t="shared" si="52"/>
        <v/>
      </c>
      <c r="E145" s="98" t="str">
        <f t="shared" si="103"/>
        <v/>
      </c>
      <c r="F145" s="97" t="str">
        <f t="shared" si="88"/>
        <v/>
      </c>
      <c r="G145" s="98" t="str">
        <f t="shared" si="104"/>
        <v/>
      </c>
      <c r="H145" s="97" t="str">
        <f t="shared" si="89"/>
        <v/>
      </c>
      <c r="I145" s="98" t="str">
        <f t="shared" si="105"/>
        <v/>
      </c>
      <c r="J145" s="97" t="str">
        <f t="shared" si="90"/>
        <v/>
      </c>
      <c r="K145" s="98" t="e">
        <f t="shared" si="106"/>
        <v>#REF!</v>
      </c>
      <c r="L145" s="97" t="str">
        <f t="shared" si="91"/>
        <v/>
      </c>
      <c r="M145" s="98" t="e">
        <f t="shared" si="107"/>
        <v>#REF!</v>
      </c>
      <c r="N145" s="97" t="str">
        <f t="shared" si="92"/>
        <v/>
      </c>
      <c r="O145" s="98" t="e">
        <f t="shared" si="108"/>
        <v>#REF!</v>
      </c>
      <c r="P145" s="97" t="str">
        <f t="shared" si="93"/>
        <v/>
      </c>
      <c r="Q145" s="98" t="e">
        <f t="shared" si="109"/>
        <v>#REF!</v>
      </c>
      <c r="R145" s="97" t="str">
        <f t="shared" si="94"/>
        <v/>
      </c>
      <c r="S145" s="98" t="e">
        <f t="shared" si="110"/>
        <v>#REF!</v>
      </c>
      <c r="T145" s="97" t="str">
        <f t="shared" si="95"/>
        <v/>
      </c>
      <c r="U145" s="98" t="e">
        <f t="shared" si="111"/>
        <v>#REF!</v>
      </c>
      <c r="V145" s="97" t="str">
        <f t="shared" si="96"/>
        <v/>
      </c>
      <c r="W145" s="98" t="e">
        <f t="shared" si="112"/>
        <v>#REF!</v>
      </c>
      <c r="X145" s="97" t="str">
        <f t="shared" si="97"/>
        <v/>
      </c>
      <c r="Y145" s="98" t="e">
        <f t="shared" si="112"/>
        <v>#REF!</v>
      </c>
      <c r="Z145" s="97" t="str">
        <f t="shared" si="98"/>
        <v/>
      </c>
      <c r="AA145" s="98" t="e">
        <f t="shared" si="112"/>
        <v>#REF!</v>
      </c>
      <c r="AB145" s="97" t="str">
        <f t="shared" si="99"/>
        <v/>
      </c>
      <c r="AC145" s="98" t="e">
        <f t="shared" si="112"/>
        <v>#REF!</v>
      </c>
      <c r="AD145" s="97" t="str">
        <f t="shared" si="100"/>
        <v/>
      </c>
      <c r="AE145" s="98" t="e">
        <f t="shared" si="112"/>
        <v>#REF!</v>
      </c>
      <c r="AF145" s="97" t="str">
        <f t="shared" si="101"/>
        <v/>
      </c>
    </row>
    <row r="146" spans="1:32" ht="21" hidden="1" customHeight="1">
      <c r="A146" s="94"/>
      <c r="B146" s="95" t="str">
        <f t="shared" si="50"/>
        <v/>
      </c>
      <c r="C146" s="98" t="str">
        <f t="shared" si="102"/>
        <v/>
      </c>
      <c r="D146" s="97" t="str">
        <f t="shared" si="52"/>
        <v/>
      </c>
      <c r="E146" s="98" t="str">
        <f t="shared" si="103"/>
        <v/>
      </c>
      <c r="F146" s="97" t="str">
        <f t="shared" si="88"/>
        <v/>
      </c>
      <c r="G146" s="98" t="str">
        <f t="shared" si="104"/>
        <v/>
      </c>
      <c r="H146" s="97" t="str">
        <f t="shared" si="89"/>
        <v/>
      </c>
      <c r="I146" s="98" t="str">
        <f t="shared" si="105"/>
        <v/>
      </c>
      <c r="J146" s="97" t="str">
        <f t="shared" si="90"/>
        <v/>
      </c>
      <c r="K146" s="98" t="e">
        <f t="shared" si="106"/>
        <v>#REF!</v>
      </c>
      <c r="L146" s="97" t="str">
        <f t="shared" si="91"/>
        <v/>
      </c>
      <c r="M146" s="98" t="e">
        <f t="shared" si="107"/>
        <v>#REF!</v>
      </c>
      <c r="N146" s="97" t="str">
        <f t="shared" si="92"/>
        <v/>
      </c>
      <c r="O146" s="98" t="e">
        <f t="shared" si="108"/>
        <v>#REF!</v>
      </c>
      <c r="P146" s="97" t="str">
        <f t="shared" si="93"/>
        <v/>
      </c>
      <c r="Q146" s="98" t="e">
        <f t="shared" si="109"/>
        <v>#REF!</v>
      </c>
      <c r="R146" s="97" t="str">
        <f t="shared" si="94"/>
        <v/>
      </c>
      <c r="S146" s="98" t="e">
        <f t="shared" si="110"/>
        <v>#REF!</v>
      </c>
      <c r="T146" s="97" t="str">
        <f t="shared" si="95"/>
        <v/>
      </c>
      <c r="U146" s="98" t="e">
        <f t="shared" si="111"/>
        <v>#REF!</v>
      </c>
      <c r="V146" s="97" t="str">
        <f t="shared" si="96"/>
        <v/>
      </c>
      <c r="W146" s="98" t="e">
        <f t="shared" si="112"/>
        <v>#REF!</v>
      </c>
      <c r="X146" s="97" t="str">
        <f t="shared" si="97"/>
        <v/>
      </c>
      <c r="Y146" s="98" t="e">
        <f t="shared" si="112"/>
        <v>#REF!</v>
      </c>
      <c r="Z146" s="97" t="str">
        <f t="shared" si="98"/>
        <v/>
      </c>
      <c r="AA146" s="98" t="e">
        <f t="shared" si="112"/>
        <v>#REF!</v>
      </c>
      <c r="AB146" s="97" t="str">
        <f t="shared" si="99"/>
        <v/>
      </c>
      <c r="AC146" s="98" t="e">
        <f t="shared" si="112"/>
        <v>#REF!</v>
      </c>
      <c r="AD146" s="97" t="str">
        <f t="shared" si="100"/>
        <v/>
      </c>
      <c r="AE146" s="98" t="e">
        <f t="shared" si="112"/>
        <v>#REF!</v>
      </c>
      <c r="AF146" s="97" t="str">
        <f t="shared" si="101"/>
        <v/>
      </c>
    </row>
    <row r="147" spans="1:32" ht="21" hidden="1" customHeight="1">
      <c r="A147" s="94"/>
      <c r="B147" s="95" t="str">
        <f t="shared" si="50"/>
        <v/>
      </c>
      <c r="C147" s="98" t="str">
        <f t="shared" si="102"/>
        <v/>
      </c>
      <c r="D147" s="97" t="str">
        <f t="shared" si="52"/>
        <v/>
      </c>
      <c r="E147" s="98" t="str">
        <f t="shared" si="103"/>
        <v/>
      </c>
      <c r="F147" s="97" t="str">
        <f t="shared" si="88"/>
        <v/>
      </c>
      <c r="G147" s="98" t="str">
        <f t="shared" si="104"/>
        <v/>
      </c>
      <c r="H147" s="97" t="str">
        <f t="shared" si="89"/>
        <v/>
      </c>
      <c r="I147" s="98" t="str">
        <f t="shared" si="105"/>
        <v/>
      </c>
      <c r="J147" s="97" t="str">
        <f t="shared" si="90"/>
        <v/>
      </c>
      <c r="K147" s="98" t="e">
        <f t="shared" si="106"/>
        <v>#REF!</v>
      </c>
      <c r="L147" s="97" t="str">
        <f t="shared" si="91"/>
        <v/>
      </c>
      <c r="M147" s="98" t="e">
        <f t="shared" si="107"/>
        <v>#REF!</v>
      </c>
      <c r="N147" s="97" t="str">
        <f t="shared" si="92"/>
        <v/>
      </c>
      <c r="O147" s="98" t="e">
        <f t="shared" si="108"/>
        <v>#REF!</v>
      </c>
      <c r="P147" s="97" t="str">
        <f t="shared" si="93"/>
        <v/>
      </c>
      <c r="Q147" s="98" t="e">
        <f t="shared" si="109"/>
        <v>#REF!</v>
      </c>
      <c r="R147" s="97" t="str">
        <f t="shared" si="94"/>
        <v/>
      </c>
      <c r="S147" s="98" t="e">
        <f t="shared" si="110"/>
        <v>#REF!</v>
      </c>
      <c r="T147" s="97" t="str">
        <f t="shared" si="95"/>
        <v/>
      </c>
      <c r="U147" s="98" t="e">
        <f t="shared" si="111"/>
        <v>#REF!</v>
      </c>
      <c r="V147" s="97" t="str">
        <f t="shared" si="96"/>
        <v/>
      </c>
      <c r="W147" s="98" t="e">
        <f t="shared" si="112"/>
        <v>#REF!</v>
      </c>
      <c r="X147" s="97" t="str">
        <f t="shared" si="97"/>
        <v/>
      </c>
      <c r="Y147" s="98" t="e">
        <f t="shared" si="112"/>
        <v>#REF!</v>
      </c>
      <c r="Z147" s="97" t="str">
        <f t="shared" si="98"/>
        <v/>
      </c>
      <c r="AA147" s="98" t="e">
        <f t="shared" si="112"/>
        <v>#REF!</v>
      </c>
      <c r="AB147" s="97" t="str">
        <f t="shared" si="99"/>
        <v/>
      </c>
      <c r="AC147" s="98" t="e">
        <f t="shared" si="112"/>
        <v>#REF!</v>
      </c>
      <c r="AD147" s="97" t="str">
        <f t="shared" si="100"/>
        <v/>
      </c>
      <c r="AE147" s="98" t="e">
        <f t="shared" si="112"/>
        <v>#REF!</v>
      </c>
      <c r="AF147" s="97" t="str">
        <f t="shared" si="101"/>
        <v/>
      </c>
    </row>
    <row r="148" spans="1:32" ht="21" hidden="1" customHeight="1">
      <c r="A148" s="94"/>
      <c r="B148" s="95" t="str">
        <f t="shared" si="50"/>
        <v/>
      </c>
      <c r="C148" s="98" t="str">
        <f t="shared" si="102"/>
        <v/>
      </c>
      <c r="D148" s="97" t="str">
        <f t="shared" si="52"/>
        <v/>
      </c>
      <c r="E148" s="98" t="str">
        <f t="shared" si="103"/>
        <v/>
      </c>
      <c r="F148" s="97" t="str">
        <f t="shared" si="88"/>
        <v/>
      </c>
      <c r="G148" s="98" t="str">
        <f t="shared" si="104"/>
        <v/>
      </c>
      <c r="H148" s="97" t="str">
        <f t="shared" si="89"/>
        <v/>
      </c>
      <c r="I148" s="98" t="str">
        <f t="shared" si="105"/>
        <v/>
      </c>
      <c r="J148" s="97" t="str">
        <f t="shared" si="90"/>
        <v/>
      </c>
      <c r="K148" s="98" t="e">
        <f t="shared" si="106"/>
        <v>#REF!</v>
      </c>
      <c r="L148" s="97" t="str">
        <f t="shared" si="91"/>
        <v/>
      </c>
      <c r="M148" s="98" t="e">
        <f t="shared" si="107"/>
        <v>#REF!</v>
      </c>
      <c r="N148" s="97" t="str">
        <f t="shared" si="92"/>
        <v/>
      </c>
      <c r="O148" s="98" t="e">
        <f t="shared" si="108"/>
        <v>#REF!</v>
      </c>
      <c r="P148" s="97" t="str">
        <f t="shared" si="93"/>
        <v/>
      </c>
      <c r="Q148" s="98" t="e">
        <f t="shared" si="109"/>
        <v>#REF!</v>
      </c>
      <c r="R148" s="97" t="str">
        <f t="shared" si="94"/>
        <v/>
      </c>
      <c r="S148" s="98" t="e">
        <f t="shared" si="110"/>
        <v>#REF!</v>
      </c>
      <c r="T148" s="97" t="str">
        <f t="shared" si="95"/>
        <v/>
      </c>
      <c r="U148" s="98" t="e">
        <f t="shared" si="111"/>
        <v>#REF!</v>
      </c>
      <c r="V148" s="97" t="str">
        <f t="shared" si="96"/>
        <v/>
      </c>
      <c r="W148" s="98" t="e">
        <f t="shared" si="112"/>
        <v>#REF!</v>
      </c>
      <c r="X148" s="97" t="str">
        <f t="shared" si="97"/>
        <v/>
      </c>
      <c r="Y148" s="98" t="e">
        <f t="shared" si="112"/>
        <v>#REF!</v>
      </c>
      <c r="Z148" s="97" t="str">
        <f t="shared" si="98"/>
        <v/>
      </c>
      <c r="AA148" s="98" t="e">
        <f t="shared" si="112"/>
        <v>#REF!</v>
      </c>
      <c r="AB148" s="97" t="str">
        <f t="shared" si="99"/>
        <v/>
      </c>
      <c r="AC148" s="98" t="e">
        <f t="shared" si="112"/>
        <v>#REF!</v>
      </c>
      <c r="AD148" s="97" t="str">
        <f t="shared" si="100"/>
        <v/>
      </c>
      <c r="AE148" s="98" t="e">
        <f t="shared" si="112"/>
        <v>#REF!</v>
      </c>
      <c r="AF148" s="97" t="str">
        <f t="shared" si="101"/>
        <v/>
      </c>
    </row>
    <row r="149" spans="1:32" ht="21" hidden="1" customHeight="1">
      <c r="A149" s="94"/>
      <c r="B149" s="95" t="str">
        <f t="shared" si="50"/>
        <v/>
      </c>
      <c r="C149" s="98" t="str">
        <f t="shared" si="102"/>
        <v/>
      </c>
      <c r="D149" s="97" t="str">
        <f t="shared" si="52"/>
        <v/>
      </c>
      <c r="E149" s="98" t="str">
        <f t="shared" si="103"/>
        <v/>
      </c>
      <c r="F149" s="97" t="str">
        <f t="shared" si="88"/>
        <v/>
      </c>
      <c r="G149" s="98" t="str">
        <f t="shared" si="104"/>
        <v/>
      </c>
      <c r="H149" s="97" t="str">
        <f t="shared" si="89"/>
        <v/>
      </c>
      <c r="I149" s="98" t="str">
        <f t="shared" si="105"/>
        <v/>
      </c>
      <c r="J149" s="97" t="str">
        <f t="shared" si="90"/>
        <v/>
      </c>
      <c r="K149" s="98" t="e">
        <f t="shared" si="106"/>
        <v>#REF!</v>
      </c>
      <c r="L149" s="97" t="str">
        <f t="shared" si="91"/>
        <v/>
      </c>
      <c r="M149" s="98" t="e">
        <f t="shared" si="107"/>
        <v>#REF!</v>
      </c>
      <c r="N149" s="97" t="str">
        <f t="shared" si="92"/>
        <v/>
      </c>
      <c r="O149" s="98" t="e">
        <f t="shared" si="108"/>
        <v>#REF!</v>
      </c>
      <c r="P149" s="97" t="str">
        <f t="shared" si="93"/>
        <v/>
      </c>
      <c r="Q149" s="98" t="e">
        <f t="shared" si="109"/>
        <v>#REF!</v>
      </c>
      <c r="R149" s="97" t="str">
        <f t="shared" si="94"/>
        <v/>
      </c>
      <c r="S149" s="98" t="e">
        <f t="shared" si="110"/>
        <v>#REF!</v>
      </c>
      <c r="T149" s="97" t="str">
        <f t="shared" si="95"/>
        <v/>
      </c>
      <c r="U149" s="98" t="e">
        <f t="shared" si="111"/>
        <v>#REF!</v>
      </c>
      <c r="V149" s="97" t="str">
        <f t="shared" si="96"/>
        <v/>
      </c>
      <c r="W149" s="98" t="e">
        <f t="shared" si="112"/>
        <v>#REF!</v>
      </c>
      <c r="X149" s="97" t="str">
        <f t="shared" si="97"/>
        <v/>
      </c>
      <c r="Y149" s="98" t="e">
        <f t="shared" si="112"/>
        <v>#REF!</v>
      </c>
      <c r="Z149" s="97" t="str">
        <f t="shared" si="98"/>
        <v/>
      </c>
      <c r="AA149" s="98" t="e">
        <f t="shared" si="112"/>
        <v>#REF!</v>
      </c>
      <c r="AB149" s="97" t="str">
        <f t="shared" si="99"/>
        <v/>
      </c>
      <c r="AC149" s="98" t="e">
        <f t="shared" si="112"/>
        <v>#REF!</v>
      </c>
      <c r="AD149" s="97" t="str">
        <f t="shared" si="100"/>
        <v/>
      </c>
      <c r="AE149" s="98" t="e">
        <f t="shared" si="112"/>
        <v>#REF!</v>
      </c>
      <c r="AF149" s="97" t="str">
        <f t="shared" si="101"/>
        <v/>
      </c>
    </row>
    <row r="150" spans="1:32" ht="21" hidden="1" customHeight="1">
      <c r="A150" s="94"/>
      <c r="B150" s="95" t="str">
        <f t="shared" si="50"/>
        <v/>
      </c>
      <c r="C150" s="98" t="str">
        <f t="shared" si="102"/>
        <v/>
      </c>
      <c r="D150" s="97" t="str">
        <f t="shared" si="52"/>
        <v/>
      </c>
      <c r="E150" s="98" t="str">
        <f t="shared" si="103"/>
        <v/>
      </c>
      <c r="F150" s="97" t="str">
        <f t="shared" si="88"/>
        <v/>
      </c>
      <c r="G150" s="98" t="str">
        <f t="shared" si="104"/>
        <v/>
      </c>
      <c r="H150" s="97" t="str">
        <f t="shared" si="89"/>
        <v/>
      </c>
      <c r="I150" s="98" t="str">
        <f t="shared" si="105"/>
        <v/>
      </c>
      <c r="J150" s="97" t="str">
        <f t="shared" si="90"/>
        <v/>
      </c>
      <c r="K150" s="98" t="e">
        <f t="shared" si="106"/>
        <v>#REF!</v>
      </c>
      <c r="L150" s="97" t="str">
        <f t="shared" si="91"/>
        <v/>
      </c>
      <c r="M150" s="98" t="e">
        <f t="shared" si="107"/>
        <v>#REF!</v>
      </c>
      <c r="N150" s="97" t="str">
        <f t="shared" si="92"/>
        <v/>
      </c>
      <c r="O150" s="98" t="e">
        <f t="shared" si="108"/>
        <v>#REF!</v>
      </c>
      <c r="P150" s="97" t="str">
        <f t="shared" si="93"/>
        <v/>
      </c>
      <c r="Q150" s="98" t="e">
        <f t="shared" si="109"/>
        <v>#REF!</v>
      </c>
      <c r="R150" s="97" t="str">
        <f t="shared" si="94"/>
        <v/>
      </c>
      <c r="S150" s="98" t="e">
        <f t="shared" si="110"/>
        <v>#REF!</v>
      </c>
      <c r="T150" s="97" t="str">
        <f t="shared" si="95"/>
        <v/>
      </c>
      <c r="U150" s="98" t="e">
        <f t="shared" si="111"/>
        <v>#REF!</v>
      </c>
      <c r="V150" s="97" t="str">
        <f t="shared" si="96"/>
        <v/>
      </c>
      <c r="W150" s="98" t="e">
        <f t="shared" si="112"/>
        <v>#REF!</v>
      </c>
      <c r="X150" s="97" t="str">
        <f t="shared" si="97"/>
        <v/>
      </c>
      <c r="Y150" s="98" t="e">
        <f t="shared" si="112"/>
        <v>#REF!</v>
      </c>
      <c r="Z150" s="97" t="str">
        <f t="shared" si="98"/>
        <v/>
      </c>
      <c r="AA150" s="98" t="e">
        <f t="shared" si="112"/>
        <v>#REF!</v>
      </c>
      <c r="AB150" s="97" t="str">
        <f t="shared" si="99"/>
        <v/>
      </c>
      <c r="AC150" s="98" t="e">
        <f t="shared" si="112"/>
        <v>#REF!</v>
      </c>
      <c r="AD150" s="97" t="str">
        <f t="shared" si="100"/>
        <v/>
      </c>
      <c r="AE150" s="98" t="e">
        <f t="shared" si="112"/>
        <v>#REF!</v>
      </c>
      <c r="AF150" s="97" t="str">
        <f t="shared" si="101"/>
        <v/>
      </c>
    </row>
    <row r="151" spans="1:32" ht="21" hidden="1" customHeight="1">
      <c r="A151" s="94"/>
      <c r="B151" s="95" t="str">
        <f t="shared" si="50"/>
        <v/>
      </c>
      <c r="C151" s="98" t="str">
        <f t="shared" si="102"/>
        <v/>
      </c>
      <c r="D151" s="97" t="str">
        <f t="shared" si="52"/>
        <v/>
      </c>
      <c r="E151" s="98" t="str">
        <f t="shared" si="103"/>
        <v/>
      </c>
      <c r="F151" s="97" t="str">
        <f t="shared" si="88"/>
        <v/>
      </c>
      <c r="G151" s="98" t="str">
        <f t="shared" si="104"/>
        <v/>
      </c>
      <c r="H151" s="97" t="str">
        <f t="shared" si="89"/>
        <v/>
      </c>
      <c r="I151" s="98" t="str">
        <f t="shared" si="105"/>
        <v/>
      </c>
      <c r="J151" s="97" t="str">
        <f t="shared" si="90"/>
        <v/>
      </c>
      <c r="K151" s="98" t="e">
        <f t="shared" si="106"/>
        <v>#REF!</v>
      </c>
      <c r="L151" s="97" t="str">
        <f t="shared" si="91"/>
        <v/>
      </c>
      <c r="M151" s="98" t="e">
        <f t="shared" si="107"/>
        <v>#REF!</v>
      </c>
      <c r="N151" s="97" t="str">
        <f t="shared" si="92"/>
        <v/>
      </c>
      <c r="O151" s="98" t="e">
        <f t="shared" si="108"/>
        <v>#REF!</v>
      </c>
      <c r="P151" s="97" t="str">
        <f t="shared" si="93"/>
        <v/>
      </c>
      <c r="Q151" s="98" t="e">
        <f t="shared" si="109"/>
        <v>#REF!</v>
      </c>
      <c r="R151" s="97" t="str">
        <f t="shared" si="94"/>
        <v/>
      </c>
      <c r="S151" s="98" t="e">
        <f t="shared" si="110"/>
        <v>#REF!</v>
      </c>
      <c r="T151" s="97" t="str">
        <f t="shared" si="95"/>
        <v/>
      </c>
      <c r="U151" s="98" t="e">
        <f t="shared" si="111"/>
        <v>#REF!</v>
      </c>
      <c r="V151" s="97" t="str">
        <f t="shared" si="96"/>
        <v/>
      </c>
      <c r="W151" s="98" t="e">
        <f t="shared" si="112"/>
        <v>#REF!</v>
      </c>
      <c r="X151" s="97" t="str">
        <f t="shared" si="97"/>
        <v/>
      </c>
      <c r="Y151" s="98" t="e">
        <f t="shared" si="112"/>
        <v>#REF!</v>
      </c>
      <c r="Z151" s="97" t="str">
        <f t="shared" si="98"/>
        <v/>
      </c>
      <c r="AA151" s="98" t="e">
        <f t="shared" si="112"/>
        <v>#REF!</v>
      </c>
      <c r="AB151" s="97" t="str">
        <f t="shared" si="99"/>
        <v/>
      </c>
      <c r="AC151" s="98" t="e">
        <f t="shared" si="112"/>
        <v>#REF!</v>
      </c>
      <c r="AD151" s="97" t="str">
        <f t="shared" si="100"/>
        <v/>
      </c>
      <c r="AE151" s="98" t="e">
        <f t="shared" si="112"/>
        <v>#REF!</v>
      </c>
      <c r="AF151" s="97" t="str">
        <f t="shared" si="101"/>
        <v/>
      </c>
    </row>
    <row r="152" spans="1:32" ht="21" hidden="1" customHeight="1">
      <c r="A152" s="94"/>
      <c r="B152" s="95" t="str">
        <f t="shared" si="50"/>
        <v/>
      </c>
      <c r="C152" s="98" t="str">
        <f t="shared" si="102"/>
        <v/>
      </c>
      <c r="D152" s="97" t="str">
        <f t="shared" si="52"/>
        <v/>
      </c>
      <c r="E152" s="98" t="str">
        <f t="shared" si="103"/>
        <v/>
      </c>
      <c r="F152" s="97" t="str">
        <f t="shared" si="88"/>
        <v/>
      </c>
      <c r="G152" s="98" t="str">
        <f t="shared" si="104"/>
        <v/>
      </c>
      <c r="H152" s="97" t="str">
        <f t="shared" si="89"/>
        <v/>
      </c>
      <c r="I152" s="98" t="str">
        <f t="shared" si="105"/>
        <v/>
      </c>
      <c r="J152" s="97" t="str">
        <f t="shared" si="90"/>
        <v/>
      </c>
      <c r="K152" s="98" t="e">
        <f t="shared" si="106"/>
        <v>#REF!</v>
      </c>
      <c r="L152" s="97" t="str">
        <f t="shared" si="91"/>
        <v/>
      </c>
      <c r="M152" s="98" t="e">
        <f t="shared" si="107"/>
        <v>#REF!</v>
      </c>
      <c r="N152" s="97" t="str">
        <f t="shared" si="92"/>
        <v/>
      </c>
      <c r="O152" s="98" t="e">
        <f t="shared" si="108"/>
        <v>#REF!</v>
      </c>
      <c r="P152" s="97" t="str">
        <f t="shared" si="93"/>
        <v/>
      </c>
      <c r="Q152" s="98" t="e">
        <f t="shared" si="109"/>
        <v>#REF!</v>
      </c>
      <c r="R152" s="97" t="str">
        <f t="shared" si="94"/>
        <v/>
      </c>
      <c r="S152" s="98" t="e">
        <f t="shared" si="110"/>
        <v>#REF!</v>
      </c>
      <c r="T152" s="97" t="str">
        <f t="shared" si="95"/>
        <v/>
      </c>
      <c r="U152" s="98" t="e">
        <f t="shared" si="111"/>
        <v>#REF!</v>
      </c>
      <c r="V152" s="97" t="str">
        <f t="shared" si="96"/>
        <v/>
      </c>
      <c r="W152" s="98" t="e">
        <f t="shared" si="112"/>
        <v>#REF!</v>
      </c>
      <c r="X152" s="97" t="str">
        <f t="shared" si="97"/>
        <v/>
      </c>
      <c r="Y152" s="98" t="e">
        <f t="shared" si="112"/>
        <v>#REF!</v>
      </c>
      <c r="Z152" s="97" t="str">
        <f t="shared" si="98"/>
        <v/>
      </c>
      <c r="AA152" s="98" t="e">
        <f t="shared" si="112"/>
        <v>#REF!</v>
      </c>
      <c r="AB152" s="97" t="str">
        <f t="shared" si="99"/>
        <v/>
      </c>
      <c r="AC152" s="98" t="e">
        <f t="shared" si="112"/>
        <v>#REF!</v>
      </c>
      <c r="AD152" s="97" t="str">
        <f t="shared" si="100"/>
        <v/>
      </c>
      <c r="AE152" s="98" t="e">
        <f t="shared" si="112"/>
        <v>#REF!</v>
      </c>
      <c r="AF152" s="97" t="str">
        <f t="shared" si="101"/>
        <v/>
      </c>
    </row>
    <row r="153" spans="1:32" ht="21" hidden="1" customHeight="1">
      <c r="A153" s="94"/>
      <c r="B153" s="95" t="str">
        <f t="shared" si="50"/>
        <v/>
      </c>
      <c r="C153" s="98" t="str">
        <f t="shared" si="102"/>
        <v/>
      </c>
      <c r="D153" s="97" t="str">
        <f t="shared" si="52"/>
        <v/>
      </c>
      <c r="E153" s="98" t="str">
        <f t="shared" si="103"/>
        <v/>
      </c>
      <c r="F153" s="97" t="str">
        <f t="shared" si="88"/>
        <v/>
      </c>
      <c r="G153" s="98" t="str">
        <f t="shared" si="104"/>
        <v/>
      </c>
      <c r="H153" s="97" t="str">
        <f t="shared" si="89"/>
        <v/>
      </c>
      <c r="I153" s="98" t="str">
        <f t="shared" si="105"/>
        <v/>
      </c>
      <c r="J153" s="97" t="str">
        <f t="shared" si="90"/>
        <v/>
      </c>
      <c r="K153" s="98" t="e">
        <f t="shared" si="106"/>
        <v>#REF!</v>
      </c>
      <c r="L153" s="97" t="str">
        <f t="shared" si="91"/>
        <v/>
      </c>
      <c r="M153" s="98" t="e">
        <f t="shared" si="107"/>
        <v>#REF!</v>
      </c>
      <c r="N153" s="97" t="str">
        <f t="shared" si="92"/>
        <v/>
      </c>
      <c r="O153" s="98" t="e">
        <f t="shared" si="108"/>
        <v>#REF!</v>
      </c>
      <c r="P153" s="97" t="str">
        <f t="shared" si="93"/>
        <v/>
      </c>
      <c r="Q153" s="98" t="e">
        <f t="shared" si="109"/>
        <v>#REF!</v>
      </c>
      <c r="R153" s="97" t="str">
        <f t="shared" si="94"/>
        <v/>
      </c>
      <c r="S153" s="98" t="e">
        <f t="shared" si="110"/>
        <v>#REF!</v>
      </c>
      <c r="T153" s="97" t="str">
        <f t="shared" si="95"/>
        <v/>
      </c>
      <c r="U153" s="98" t="e">
        <f t="shared" si="111"/>
        <v>#REF!</v>
      </c>
      <c r="V153" s="97" t="str">
        <f t="shared" si="96"/>
        <v/>
      </c>
      <c r="W153" s="98" t="e">
        <f t="shared" si="112"/>
        <v>#REF!</v>
      </c>
      <c r="X153" s="97" t="str">
        <f t="shared" si="97"/>
        <v/>
      </c>
      <c r="Y153" s="98" t="e">
        <f t="shared" si="112"/>
        <v>#REF!</v>
      </c>
      <c r="Z153" s="97" t="str">
        <f t="shared" si="98"/>
        <v/>
      </c>
      <c r="AA153" s="98" t="e">
        <f t="shared" si="112"/>
        <v>#REF!</v>
      </c>
      <c r="AB153" s="97" t="str">
        <f t="shared" si="99"/>
        <v/>
      </c>
      <c r="AC153" s="98" t="e">
        <f t="shared" si="112"/>
        <v>#REF!</v>
      </c>
      <c r="AD153" s="97" t="str">
        <f t="shared" si="100"/>
        <v/>
      </c>
      <c r="AE153" s="98" t="e">
        <f t="shared" si="112"/>
        <v>#REF!</v>
      </c>
      <c r="AF153" s="97" t="str">
        <f t="shared" si="101"/>
        <v/>
      </c>
    </row>
    <row r="154" spans="1:32" ht="21" hidden="1" customHeight="1">
      <c r="A154" s="94"/>
      <c r="B154" s="95" t="str">
        <f t="shared" si="50"/>
        <v/>
      </c>
      <c r="C154" s="98" t="str">
        <f t="shared" si="102"/>
        <v/>
      </c>
      <c r="D154" s="97" t="str">
        <f t="shared" si="52"/>
        <v/>
      </c>
      <c r="E154" s="98" t="str">
        <f t="shared" si="103"/>
        <v/>
      </c>
      <c r="F154" s="97" t="str">
        <f t="shared" si="88"/>
        <v/>
      </c>
      <c r="G154" s="98" t="str">
        <f t="shared" si="104"/>
        <v/>
      </c>
      <c r="H154" s="97" t="str">
        <f t="shared" si="89"/>
        <v/>
      </c>
      <c r="I154" s="98" t="str">
        <f t="shared" si="105"/>
        <v/>
      </c>
      <c r="J154" s="97" t="str">
        <f t="shared" si="90"/>
        <v/>
      </c>
      <c r="K154" s="98" t="e">
        <f t="shared" si="106"/>
        <v>#REF!</v>
      </c>
      <c r="L154" s="97" t="str">
        <f t="shared" si="91"/>
        <v/>
      </c>
      <c r="M154" s="98" t="e">
        <f t="shared" si="107"/>
        <v>#REF!</v>
      </c>
      <c r="N154" s="97" t="str">
        <f t="shared" si="92"/>
        <v/>
      </c>
      <c r="O154" s="98" t="e">
        <f t="shared" si="108"/>
        <v>#REF!</v>
      </c>
      <c r="P154" s="97" t="str">
        <f t="shared" si="93"/>
        <v/>
      </c>
      <c r="Q154" s="98" t="e">
        <f t="shared" si="109"/>
        <v>#REF!</v>
      </c>
      <c r="R154" s="97" t="str">
        <f t="shared" si="94"/>
        <v/>
      </c>
      <c r="S154" s="98" t="e">
        <f t="shared" si="110"/>
        <v>#REF!</v>
      </c>
      <c r="T154" s="97" t="str">
        <f t="shared" si="95"/>
        <v/>
      </c>
      <c r="U154" s="98" t="e">
        <f t="shared" si="111"/>
        <v>#REF!</v>
      </c>
      <c r="V154" s="97" t="str">
        <f t="shared" si="96"/>
        <v/>
      </c>
      <c r="W154" s="98" t="e">
        <f t="shared" si="112"/>
        <v>#REF!</v>
      </c>
      <c r="X154" s="97" t="str">
        <f t="shared" si="97"/>
        <v/>
      </c>
      <c r="Y154" s="98" t="e">
        <f t="shared" si="112"/>
        <v>#REF!</v>
      </c>
      <c r="Z154" s="97" t="str">
        <f t="shared" si="98"/>
        <v/>
      </c>
      <c r="AA154" s="98" t="e">
        <f t="shared" si="112"/>
        <v>#REF!</v>
      </c>
      <c r="AB154" s="97" t="str">
        <f t="shared" si="99"/>
        <v/>
      </c>
      <c r="AC154" s="98" t="e">
        <f t="shared" si="112"/>
        <v>#REF!</v>
      </c>
      <c r="AD154" s="97" t="str">
        <f t="shared" si="100"/>
        <v/>
      </c>
      <c r="AE154" s="98" t="e">
        <f t="shared" si="112"/>
        <v>#REF!</v>
      </c>
      <c r="AF154" s="97" t="str">
        <f t="shared" si="101"/>
        <v/>
      </c>
    </row>
    <row r="155" spans="1:32" ht="21" hidden="1" customHeight="1">
      <c r="A155" s="94"/>
      <c r="B155" s="95" t="str">
        <f t="shared" si="50"/>
        <v/>
      </c>
      <c r="C155" s="98" t="str">
        <f t="shared" si="102"/>
        <v/>
      </c>
      <c r="D155" s="97" t="str">
        <f t="shared" si="52"/>
        <v/>
      </c>
      <c r="E155" s="98" t="str">
        <f t="shared" si="103"/>
        <v/>
      </c>
      <c r="F155" s="97" t="str">
        <f t="shared" si="88"/>
        <v/>
      </c>
      <c r="G155" s="98" t="str">
        <f t="shared" si="104"/>
        <v/>
      </c>
      <c r="H155" s="97" t="str">
        <f t="shared" si="89"/>
        <v/>
      </c>
      <c r="I155" s="98" t="str">
        <f t="shared" si="105"/>
        <v/>
      </c>
      <c r="J155" s="97" t="str">
        <f t="shared" si="90"/>
        <v/>
      </c>
      <c r="K155" s="98" t="e">
        <f t="shared" si="106"/>
        <v>#REF!</v>
      </c>
      <c r="L155" s="97" t="str">
        <f t="shared" si="91"/>
        <v/>
      </c>
      <c r="M155" s="98" t="e">
        <f t="shared" si="107"/>
        <v>#REF!</v>
      </c>
      <c r="N155" s="97" t="str">
        <f t="shared" si="92"/>
        <v/>
      </c>
      <c r="O155" s="98" t="e">
        <f t="shared" si="108"/>
        <v>#REF!</v>
      </c>
      <c r="P155" s="97" t="str">
        <f t="shared" si="93"/>
        <v/>
      </c>
      <c r="Q155" s="98" t="e">
        <f t="shared" si="109"/>
        <v>#REF!</v>
      </c>
      <c r="R155" s="97" t="str">
        <f t="shared" si="94"/>
        <v/>
      </c>
      <c r="S155" s="98" t="e">
        <f t="shared" si="110"/>
        <v>#REF!</v>
      </c>
      <c r="T155" s="97" t="str">
        <f t="shared" si="95"/>
        <v/>
      </c>
      <c r="U155" s="98" t="e">
        <f t="shared" si="111"/>
        <v>#REF!</v>
      </c>
      <c r="V155" s="97" t="str">
        <f t="shared" si="96"/>
        <v/>
      </c>
      <c r="W155" s="98" t="e">
        <f t="shared" si="112"/>
        <v>#REF!</v>
      </c>
      <c r="X155" s="97" t="str">
        <f t="shared" si="97"/>
        <v/>
      </c>
      <c r="Y155" s="98" t="e">
        <f t="shared" si="112"/>
        <v>#REF!</v>
      </c>
      <c r="Z155" s="97" t="str">
        <f t="shared" si="98"/>
        <v/>
      </c>
      <c r="AA155" s="98" t="e">
        <f t="shared" si="112"/>
        <v>#REF!</v>
      </c>
      <c r="AB155" s="97" t="str">
        <f t="shared" si="99"/>
        <v/>
      </c>
      <c r="AC155" s="98" t="e">
        <f t="shared" si="112"/>
        <v>#REF!</v>
      </c>
      <c r="AD155" s="97" t="str">
        <f t="shared" si="100"/>
        <v/>
      </c>
      <c r="AE155" s="98" t="e">
        <f t="shared" si="112"/>
        <v>#REF!</v>
      </c>
      <c r="AF155" s="97" t="str">
        <f t="shared" si="101"/>
        <v/>
      </c>
    </row>
    <row r="156" spans="1:32" ht="21" hidden="1" customHeight="1">
      <c r="A156" s="94"/>
      <c r="B156" s="95" t="str">
        <f t="shared" si="50"/>
        <v/>
      </c>
      <c r="C156" s="98" t="str">
        <f t="shared" si="102"/>
        <v/>
      </c>
      <c r="D156" s="97" t="str">
        <f t="shared" si="52"/>
        <v/>
      </c>
      <c r="E156" s="98" t="str">
        <f t="shared" si="103"/>
        <v/>
      </c>
      <c r="F156" s="97" t="str">
        <f t="shared" si="88"/>
        <v/>
      </c>
      <c r="G156" s="98" t="str">
        <f t="shared" si="104"/>
        <v/>
      </c>
      <c r="H156" s="97" t="str">
        <f t="shared" si="89"/>
        <v/>
      </c>
      <c r="I156" s="98" t="str">
        <f t="shared" si="105"/>
        <v/>
      </c>
      <c r="J156" s="97" t="str">
        <f t="shared" si="90"/>
        <v/>
      </c>
      <c r="K156" s="98" t="e">
        <f t="shared" si="106"/>
        <v>#REF!</v>
      </c>
      <c r="L156" s="97" t="str">
        <f t="shared" si="91"/>
        <v/>
      </c>
      <c r="M156" s="98" t="e">
        <f t="shared" si="107"/>
        <v>#REF!</v>
      </c>
      <c r="N156" s="97" t="str">
        <f t="shared" si="92"/>
        <v/>
      </c>
      <c r="O156" s="98" t="e">
        <f t="shared" si="108"/>
        <v>#REF!</v>
      </c>
      <c r="P156" s="97" t="str">
        <f t="shared" si="93"/>
        <v/>
      </c>
      <c r="Q156" s="98" t="e">
        <f t="shared" si="109"/>
        <v>#REF!</v>
      </c>
      <c r="R156" s="97" t="str">
        <f t="shared" si="94"/>
        <v/>
      </c>
      <c r="S156" s="98" t="e">
        <f t="shared" si="110"/>
        <v>#REF!</v>
      </c>
      <c r="T156" s="97" t="str">
        <f t="shared" si="95"/>
        <v/>
      </c>
      <c r="U156" s="98" t="e">
        <f t="shared" si="111"/>
        <v>#REF!</v>
      </c>
      <c r="V156" s="97" t="str">
        <f t="shared" si="96"/>
        <v/>
      </c>
      <c r="W156" s="98" t="e">
        <f t="shared" si="112"/>
        <v>#REF!</v>
      </c>
      <c r="X156" s="97" t="str">
        <f t="shared" si="97"/>
        <v/>
      </c>
      <c r="Y156" s="98" t="e">
        <f t="shared" si="112"/>
        <v>#REF!</v>
      </c>
      <c r="Z156" s="97" t="str">
        <f t="shared" si="98"/>
        <v/>
      </c>
      <c r="AA156" s="98" t="e">
        <f t="shared" si="112"/>
        <v>#REF!</v>
      </c>
      <c r="AB156" s="97" t="str">
        <f t="shared" si="99"/>
        <v/>
      </c>
      <c r="AC156" s="98" t="e">
        <f t="shared" si="112"/>
        <v>#REF!</v>
      </c>
      <c r="AD156" s="97" t="str">
        <f t="shared" si="100"/>
        <v/>
      </c>
      <c r="AE156" s="98" t="e">
        <f t="shared" si="112"/>
        <v>#REF!</v>
      </c>
      <c r="AF156" s="97" t="str">
        <f t="shared" si="101"/>
        <v/>
      </c>
    </row>
    <row r="157" spans="1:32" ht="21" hidden="1" customHeight="1">
      <c r="A157" s="94"/>
      <c r="B157" s="95" t="str">
        <f t="shared" si="50"/>
        <v/>
      </c>
      <c r="C157" s="98" t="str">
        <f t="shared" si="102"/>
        <v/>
      </c>
      <c r="D157" s="97" t="str">
        <f t="shared" si="52"/>
        <v/>
      </c>
      <c r="E157" s="98" t="str">
        <f t="shared" si="103"/>
        <v/>
      </c>
      <c r="F157" s="97" t="str">
        <f t="shared" si="88"/>
        <v/>
      </c>
      <c r="G157" s="98" t="str">
        <f t="shared" si="104"/>
        <v/>
      </c>
      <c r="H157" s="97" t="str">
        <f t="shared" si="89"/>
        <v/>
      </c>
      <c r="I157" s="98" t="str">
        <f t="shared" si="105"/>
        <v/>
      </c>
      <c r="J157" s="97" t="str">
        <f t="shared" si="90"/>
        <v/>
      </c>
      <c r="K157" s="98" t="e">
        <f t="shared" si="106"/>
        <v>#REF!</v>
      </c>
      <c r="L157" s="97" t="str">
        <f t="shared" si="91"/>
        <v/>
      </c>
      <c r="M157" s="98" t="e">
        <f t="shared" si="107"/>
        <v>#REF!</v>
      </c>
      <c r="N157" s="97" t="str">
        <f t="shared" si="92"/>
        <v/>
      </c>
      <c r="O157" s="98" t="e">
        <f t="shared" si="108"/>
        <v>#REF!</v>
      </c>
      <c r="P157" s="97" t="str">
        <f t="shared" si="93"/>
        <v/>
      </c>
      <c r="Q157" s="98" t="e">
        <f t="shared" si="109"/>
        <v>#REF!</v>
      </c>
      <c r="R157" s="97" t="str">
        <f t="shared" si="94"/>
        <v/>
      </c>
      <c r="S157" s="98" t="e">
        <f t="shared" si="110"/>
        <v>#REF!</v>
      </c>
      <c r="T157" s="97" t="str">
        <f t="shared" si="95"/>
        <v/>
      </c>
      <c r="U157" s="98" t="e">
        <f t="shared" si="111"/>
        <v>#REF!</v>
      </c>
      <c r="V157" s="97" t="str">
        <f t="shared" si="96"/>
        <v/>
      </c>
      <c r="W157" s="98" t="e">
        <f t="shared" si="112"/>
        <v>#REF!</v>
      </c>
      <c r="X157" s="97" t="str">
        <f t="shared" si="97"/>
        <v/>
      </c>
      <c r="Y157" s="98" t="e">
        <f t="shared" si="112"/>
        <v>#REF!</v>
      </c>
      <c r="Z157" s="97" t="str">
        <f t="shared" si="98"/>
        <v/>
      </c>
      <c r="AA157" s="98" t="e">
        <f t="shared" si="112"/>
        <v>#REF!</v>
      </c>
      <c r="AB157" s="97" t="str">
        <f t="shared" si="99"/>
        <v/>
      </c>
      <c r="AC157" s="98" t="e">
        <f t="shared" si="112"/>
        <v>#REF!</v>
      </c>
      <c r="AD157" s="97" t="str">
        <f t="shared" si="100"/>
        <v/>
      </c>
      <c r="AE157" s="98" t="e">
        <f t="shared" si="112"/>
        <v>#REF!</v>
      </c>
      <c r="AF157" s="97" t="str">
        <f t="shared" si="101"/>
        <v/>
      </c>
    </row>
    <row r="158" spans="1:32" ht="21" hidden="1" customHeight="1">
      <c r="A158" s="94"/>
      <c r="B158" s="95" t="str">
        <f t="shared" si="50"/>
        <v/>
      </c>
      <c r="C158" s="98" t="str">
        <f t="shared" si="102"/>
        <v/>
      </c>
      <c r="D158" s="97" t="str">
        <f t="shared" si="52"/>
        <v/>
      </c>
      <c r="E158" s="98" t="str">
        <f t="shared" si="103"/>
        <v/>
      </c>
      <c r="F158" s="97" t="str">
        <f t="shared" si="88"/>
        <v/>
      </c>
      <c r="G158" s="98" t="str">
        <f t="shared" si="104"/>
        <v/>
      </c>
      <c r="H158" s="97" t="str">
        <f t="shared" si="89"/>
        <v/>
      </c>
      <c r="I158" s="98" t="str">
        <f t="shared" si="105"/>
        <v/>
      </c>
      <c r="J158" s="97" t="str">
        <f t="shared" si="90"/>
        <v/>
      </c>
      <c r="K158" s="98" t="e">
        <f t="shared" si="106"/>
        <v>#REF!</v>
      </c>
      <c r="L158" s="97" t="str">
        <f t="shared" si="91"/>
        <v/>
      </c>
      <c r="M158" s="98" t="e">
        <f t="shared" si="107"/>
        <v>#REF!</v>
      </c>
      <c r="N158" s="97" t="str">
        <f t="shared" si="92"/>
        <v/>
      </c>
      <c r="O158" s="98" t="e">
        <f t="shared" si="108"/>
        <v>#REF!</v>
      </c>
      <c r="P158" s="97" t="str">
        <f t="shared" si="93"/>
        <v/>
      </c>
      <c r="Q158" s="98" t="e">
        <f t="shared" si="109"/>
        <v>#REF!</v>
      </c>
      <c r="R158" s="97" t="str">
        <f t="shared" si="94"/>
        <v/>
      </c>
      <c r="S158" s="98" t="e">
        <f t="shared" si="110"/>
        <v>#REF!</v>
      </c>
      <c r="T158" s="97" t="str">
        <f t="shared" si="95"/>
        <v/>
      </c>
      <c r="U158" s="98" t="e">
        <f t="shared" si="111"/>
        <v>#REF!</v>
      </c>
      <c r="V158" s="97" t="str">
        <f t="shared" si="96"/>
        <v/>
      </c>
      <c r="W158" s="98" t="e">
        <f t="shared" si="112"/>
        <v>#REF!</v>
      </c>
      <c r="X158" s="97" t="str">
        <f t="shared" si="97"/>
        <v/>
      </c>
      <c r="Y158" s="98" t="e">
        <f t="shared" si="112"/>
        <v>#REF!</v>
      </c>
      <c r="Z158" s="97" t="str">
        <f t="shared" si="98"/>
        <v/>
      </c>
      <c r="AA158" s="98" t="e">
        <f t="shared" si="112"/>
        <v>#REF!</v>
      </c>
      <c r="AB158" s="97" t="str">
        <f t="shared" si="99"/>
        <v/>
      </c>
      <c r="AC158" s="98" t="e">
        <f t="shared" si="112"/>
        <v>#REF!</v>
      </c>
      <c r="AD158" s="97" t="str">
        <f t="shared" si="100"/>
        <v/>
      </c>
      <c r="AE158" s="98" t="e">
        <f t="shared" si="112"/>
        <v>#REF!</v>
      </c>
      <c r="AF158" s="97" t="str">
        <f t="shared" si="101"/>
        <v/>
      </c>
    </row>
    <row r="159" spans="1:32" ht="21" hidden="1" customHeight="1">
      <c r="A159" s="94"/>
      <c r="B159" s="95" t="str">
        <f t="shared" si="50"/>
        <v/>
      </c>
      <c r="C159" s="98" t="str">
        <f t="shared" si="102"/>
        <v/>
      </c>
      <c r="D159" s="97" t="str">
        <f t="shared" si="52"/>
        <v/>
      </c>
      <c r="E159" s="98" t="str">
        <f t="shared" si="103"/>
        <v/>
      </c>
      <c r="F159" s="97" t="str">
        <f t="shared" si="88"/>
        <v/>
      </c>
      <c r="G159" s="98" t="str">
        <f t="shared" si="104"/>
        <v/>
      </c>
      <c r="H159" s="97" t="str">
        <f t="shared" si="89"/>
        <v/>
      </c>
      <c r="I159" s="98" t="str">
        <f t="shared" si="105"/>
        <v/>
      </c>
      <c r="J159" s="97" t="str">
        <f t="shared" si="90"/>
        <v/>
      </c>
      <c r="K159" s="98" t="e">
        <f t="shared" si="106"/>
        <v>#REF!</v>
      </c>
      <c r="L159" s="97" t="str">
        <f t="shared" si="91"/>
        <v/>
      </c>
      <c r="M159" s="98" t="e">
        <f t="shared" si="107"/>
        <v>#REF!</v>
      </c>
      <c r="N159" s="97" t="str">
        <f t="shared" si="92"/>
        <v/>
      </c>
      <c r="O159" s="98" t="e">
        <f t="shared" si="108"/>
        <v>#REF!</v>
      </c>
      <c r="P159" s="97" t="str">
        <f t="shared" si="93"/>
        <v/>
      </c>
      <c r="Q159" s="98" t="e">
        <f t="shared" si="109"/>
        <v>#REF!</v>
      </c>
      <c r="R159" s="97" t="str">
        <f t="shared" si="94"/>
        <v/>
      </c>
      <c r="S159" s="98" t="e">
        <f t="shared" si="110"/>
        <v>#REF!</v>
      </c>
      <c r="T159" s="97" t="str">
        <f t="shared" si="95"/>
        <v/>
      </c>
      <c r="U159" s="98" t="e">
        <f t="shared" si="111"/>
        <v>#REF!</v>
      </c>
      <c r="V159" s="97" t="str">
        <f t="shared" si="96"/>
        <v/>
      </c>
      <c r="W159" s="98" t="e">
        <f t="shared" si="112"/>
        <v>#REF!</v>
      </c>
      <c r="X159" s="97" t="str">
        <f t="shared" si="97"/>
        <v/>
      </c>
      <c r="Y159" s="98" t="e">
        <f t="shared" si="112"/>
        <v>#REF!</v>
      </c>
      <c r="Z159" s="97" t="str">
        <f t="shared" si="98"/>
        <v/>
      </c>
      <c r="AA159" s="98" t="e">
        <f t="shared" si="112"/>
        <v>#REF!</v>
      </c>
      <c r="AB159" s="97" t="str">
        <f t="shared" si="99"/>
        <v/>
      </c>
      <c r="AC159" s="98" t="e">
        <f t="shared" si="112"/>
        <v>#REF!</v>
      </c>
      <c r="AD159" s="97" t="str">
        <f t="shared" si="100"/>
        <v/>
      </c>
      <c r="AE159" s="98" t="e">
        <f t="shared" si="112"/>
        <v>#REF!</v>
      </c>
      <c r="AF159" s="97" t="str">
        <f t="shared" si="101"/>
        <v/>
      </c>
    </row>
    <row r="160" spans="1:32" ht="21" hidden="1" customHeight="1">
      <c r="A160" s="94"/>
      <c r="B160" s="95" t="str">
        <f t="shared" si="50"/>
        <v/>
      </c>
      <c r="C160" s="98" t="str">
        <f t="shared" si="102"/>
        <v/>
      </c>
      <c r="D160" s="97" t="str">
        <f t="shared" si="52"/>
        <v/>
      </c>
      <c r="E160" s="98" t="str">
        <f t="shared" si="103"/>
        <v/>
      </c>
      <c r="F160" s="97" t="str">
        <f t="shared" si="88"/>
        <v/>
      </c>
      <c r="G160" s="98" t="str">
        <f t="shared" si="104"/>
        <v/>
      </c>
      <c r="H160" s="97" t="str">
        <f t="shared" si="89"/>
        <v/>
      </c>
      <c r="I160" s="98" t="str">
        <f t="shared" si="105"/>
        <v/>
      </c>
      <c r="J160" s="97" t="str">
        <f t="shared" si="90"/>
        <v/>
      </c>
      <c r="K160" s="98" t="e">
        <f t="shared" si="106"/>
        <v>#REF!</v>
      </c>
      <c r="L160" s="97" t="str">
        <f t="shared" si="91"/>
        <v/>
      </c>
      <c r="M160" s="98" t="e">
        <f t="shared" si="107"/>
        <v>#REF!</v>
      </c>
      <c r="N160" s="97" t="str">
        <f t="shared" si="92"/>
        <v/>
      </c>
      <c r="O160" s="98" t="e">
        <f t="shared" si="108"/>
        <v>#REF!</v>
      </c>
      <c r="P160" s="97" t="str">
        <f t="shared" si="93"/>
        <v/>
      </c>
      <c r="Q160" s="98" t="e">
        <f t="shared" si="109"/>
        <v>#REF!</v>
      </c>
      <c r="R160" s="97" t="str">
        <f t="shared" si="94"/>
        <v/>
      </c>
      <c r="S160" s="98" t="e">
        <f t="shared" si="110"/>
        <v>#REF!</v>
      </c>
      <c r="T160" s="97" t="str">
        <f t="shared" si="95"/>
        <v/>
      </c>
      <c r="U160" s="98" t="e">
        <f t="shared" si="111"/>
        <v>#REF!</v>
      </c>
      <c r="V160" s="97" t="str">
        <f t="shared" si="96"/>
        <v/>
      </c>
      <c r="W160" s="98" t="e">
        <f t="shared" si="112"/>
        <v>#REF!</v>
      </c>
      <c r="X160" s="97" t="str">
        <f t="shared" si="97"/>
        <v/>
      </c>
      <c r="Y160" s="98" t="e">
        <f t="shared" si="112"/>
        <v>#REF!</v>
      </c>
      <c r="Z160" s="97" t="str">
        <f t="shared" si="98"/>
        <v/>
      </c>
      <c r="AA160" s="98" t="e">
        <f t="shared" si="112"/>
        <v>#REF!</v>
      </c>
      <c r="AB160" s="97" t="str">
        <f t="shared" si="99"/>
        <v/>
      </c>
      <c r="AC160" s="98" t="e">
        <f t="shared" si="112"/>
        <v>#REF!</v>
      </c>
      <c r="AD160" s="97" t="str">
        <f t="shared" si="100"/>
        <v/>
      </c>
      <c r="AE160" s="98" t="e">
        <f t="shared" si="112"/>
        <v>#REF!</v>
      </c>
      <c r="AF160" s="97" t="str">
        <f t="shared" si="101"/>
        <v/>
      </c>
    </row>
    <row r="161" spans="1:32" ht="12.75" customHeight="1">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row>
    <row r="162" spans="1:32" ht="12.75" customHeight="1">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row>
    <row r="163" spans="1:32" ht="12.75" customHeight="1">
      <c r="A163" s="70"/>
      <c r="B163" s="70"/>
      <c r="C163" s="70"/>
      <c r="D163" s="70"/>
      <c r="E163" s="70"/>
      <c r="F163" s="70"/>
      <c r="G163" s="70"/>
      <c r="H163" s="70"/>
      <c r="I163" s="70"/>
      <c r="J163" s="70"/>
      <c r="K163" s="70"/>
      <c r="L163" s="70"/>
      <c r="M163" s="70"/>
      <c r="N163" s="185"/>
      <c r="O163" s="70"/>
      <c r="P163" s="70"/>
      <c r="Q163" s="70"/>
      <c r="R163" s="70"/>
      <c r="S163" s="70"/>
      <c r="T163" s="70"/>
      <c r="U163" s="70"/>
      <c r="V163" s="70"/>
      <c r="W163" s="70"/>
      <c r="X163" s="70"/>
      <c r="Y163" s="70"/>
      <c r="Z163" s="70"/>
      <c r="AA163" s="70"/>
      <c r="AB163" s="70"/>
      <c r="AC163" s="70"/>
      <c r="AD163" s="70"/>
      <c r="AE163" s="70"/>
      <c r="AF163" s="70"/>
    </row>
    <row r="164" spans="1:32" ht="12.75" customHeight="1">
      <c r="A164" s="70"/>
      <c r="B164" s="70"/>
      <c r="C164" s="70"/>
      <c r="D164" s="70"/>
      <c r="E164" s="70"/>
      <c r="F164" s="70"/>
      <c r="G164" s="70"/>
      <c r="H164" s="70"/>
      <c r="I164" s="70"/>
      <c r="J164" s="70"/>
      <c r="K164" s="70"/>
      <c r="L164" s="70"/>
      <c r="M164" s="70"/>
      <c r="N164" s="185"/>
      <c r="O164" s="70"/>
      <c r="P164" s="70"/>
      <c r="Q164" s="70"/>
      <c r="R164" s="70"/>
      <c r="S164" s="70"/>
      <c r="T164" s="70"/>
      <c r="U164" s="70"/>
      <c r="V164" s="70"/>
      <c r="W164" s="70"/>
      <c r="X164" s="70"/>
      <c r="Y164" s="70"/>
      <c r="Z164" s="70"/>
      <c r="AA164" s="70"/>
      <c r="AB164" s="70"/>
      <c r="AC164" s="70"/>
      <c r="AD164" s="70"/>
      <c r="AE164" s="70"/>
      <c r="AF164" s="70"/>
    </row>
    <row r="165" spans="1:32" ht="12.75" customHeight="1">
      <c r="A165" s="70"/>
      <c r="B165" s="70"/>
      <c r="C165" s="70"/>
      <c r="D165" s="70"/>
      <c r="E165" s="70"/>
      <c r="F165" s="70"/>
      <c r="G165" s="70"/>
      <c r="H165" s="70"/>
      <c r="I165" s="70"/>
      <c r="J165" s="70"/>
      <c r="K165" s="70"/>
      <c r="L165" s="70"/>
      <c r="M165" s="70"/>
      <c r="N165" s="185"/>
      <c r="O165" s="70"/>
      <c r="P165" s="70"/>
      <c r="Q165" s="70"/>
      <c r="R165" s="70"/>
      <c r="S165" s="70"/>
      <c r="T165" s="70"/>
      <c r="U165" s="70"/>
      <c r="V165" s="70"/>
      <c r="W165" s="70"/>
      <c r="X165" s="70"/>
      <c r="Y165" s="70"/>
      <c r="Z165" s="70"/>
      <c r="AA165" s="70"/>
      <c r="AB165" s="70"/>
      <c r="AC165" s="70"/>
      <c r="AD165" s="70"/>
      <c r="AE165" s="70"/>
      <c r="AF165" s="70"/>
    </row>
    <row r="166" spans="1:32" ht="12.75" customHeight="1">
      <c r="A166" s="70"/>
      <c r="B166" s="70"/>
      <c r="C166" s="70"/>
      <c r="D166" s="70"/>
      <c r="E166" s="70"/>
      <c r="F166" s="70"/>
      <c r="G166" s="70"/>
      <c r="H166" s="70"/>
      <c r="I166" s="70"/>
      <c r="J166" s="70"/>
      <c r="K166" s="70"/>
      <c r="L166" s="70"/>
      <c r="M166" s="70"/>
      <c r="N166" s="185"/>
      <c r="O166" s="70"/>
      <c r="P166" s="70"/>
      <c r="Q166" s="70"/>
      <c r="R166" s="70"/>
      <c r="S166" s="70"/>
      <c r="T166" s="70"/>
      <c r="U166" s="70"/>
      <c r="V166" s="70"/>
      <c r="W166" s="70"/>
      <c r="X166" s="70"/>
      <c r="Y166" s="70"/>
      <c r="Z166" s="70"/>
      <c r="AA166" s="70"/>
      <c r="AB166" s="70"/>
      <c r="AC166" s="70"/>
      <c r="AD166" s="70"/>
      <c r="AE166" s="70"/>
      <c r="AF166" s="70"/>
    </row>
    <row r="167" spans="1:32" ht="12.75" customHeight="1">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row>
    <row r="168" spans="1:32" ht="12.75" customHeight="1">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row>
    <row r="169" spans="1:32" ht="12.75" customHeight="1">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row>
    <row r="170" spans="1:32" ht="12.75"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row>
    <row r="171" spans="1:32" ht="12.75"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row>
    <row r="172" spans="1:32" ht="12.75" customHeight="1">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row>
    <row r="173" spans="1:32" ht="12.75" customHeight="1">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row>
    <row r="174" spans="1:32" ht="12.75" customHeight="1">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row>
    <row r="175" spans="1:32" ht="12.75" customHeight="1">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row>
    <row r="176" spans="1:32" ht="12.75" customHeight="1">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row>
    <row r="177" spans="1:32" ht="12.75" customHeight="1">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row>
    <row r="178" spans="1:32" ht="12.75" customHeight="1">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row>
    <row r="179" spans="1:32" ht="12.75"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row>
    <row r="180" spans="1:32" ht="12.75" customHeight="1">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row>
    <row r="181" spans="1:32" ht="12.75" customHeight="1">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row>
    <row r="182" spans="1:32" ht="12.75" customHeight="1">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row>
    <row r="183" spans="1:32" ht="12.75" customHeight="1">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row>
    <row r="184" spans="1:32" ht="12.75" customHeight="1">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row>
    <row r="185" spans="1:32" ht="12.75" customHeight="1">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row>
    <row r="186" spans="1:32" ht="12.75" customHeight="1">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row>
    <row r="187" spans="1:32" ht="12.75" customHeight="1">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row>
    <row r="188" spans="1:32" ht="12.7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row>
    <row r="189" spans="1:32" ht="12.75" customHeight="1">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row>
    <row r="190" spans="1:32" ht="12.75" customHeight="1">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row>
    <row r="191" spans="1:32" ht="12.75" customHeight="1">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row>
    <row r="192" spans="1:32" ht="12.75" customHeight="1">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row>
    <row r="193" spans="1:32" ht="12.7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row>
    <row r="194" spans="1:32" ht="12.75" customHeight="1">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row>
    <row r="195" spans="1:32" ht="12.75" customHeight="1">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row>
    <row r="196" spans="1:32" ht="12.75" customHeight="1">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row>
    <row r="197" spans="1:32" ht="12.75" customHeight="1">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row>
    <row r="198" spans="1:32" ht="12.75" customHeight="1">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row>
    <row r="199" spans="1:32" ht="12.75" customHeight="1">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row>
    <row r="200" spans="1:32" ht="12.75" customHeight="1">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row>
    <row r="201" spans="1:32" ht="12.75" customHeight="1">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row>
    <row r="202" spans="1:32" ht="12.75" customHeight="1">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row>
    <row r="203" spans="1:32" ht="12.75" customHeight="1">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row>
    <row r="204" spans="1:32" ht="12.75" customHeight="1">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row>
    <row r="205" spans="1:32" ht="12.75" customHeight="1">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row>
    <row r="206" spans="1:32" ht="12.75"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row>
    <row r="207" spans="1:32" ht="12.75" customHeight="1">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row>
    <row r="208" spans="1:32" ht="12.75" customHeigh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row>
    <row r="209" spans="1:32" ht="12.75" customHeight="1">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row>
    <row r="210" spans="1:32" ht="12.75" customHeight="1">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row>
    <row r="211" spans="1:32" ht="12.75" customHeight="1">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row>
    <row r="212" spans="1:32" ht="12.7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row>
    <row r="213" spans="1:32" ht="12.75" customHeight="1">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row>
    <row r="214" spans="1:32" ht="12.75" customHeight="1">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row>
    <row r="215" spans="1:32" ht="12.75" customHeight="1">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row>
    <row r="216" spans="1:32" ht="12.75" customHeight="1">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row>
    <row r="217" spans="1:32" ht="12.75" customHeight="1">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row>
    <row r="218" spans="1:32" ht="12.75" customHeight="1">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row>
    <row r="219" spans="1:32" ht="12.75" customHeight="1">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row>
    <row r="220" spans="1:32" ht="12.75" customHeight="1">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row>
    <row r="221" spans="1:32" ht="12.75" customHeight="1">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row>
    <row r="222" spans="1:32" ht="12.75" customHeight="1">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row>
    <row r="223" spans="1:32" ht="12.75" customHeight="1">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row>
    <row r="224" spans="1:32" ht="12.75" customHeight="1">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row>
    <row r="225" spans="1:32" ht="12.75" customHeight="1">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row>
    <row r="226" spans="1:32" ht="12.75" customHeight="1">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row>
    <row r="227" spans="1:32" ht="12.75" customHeight="1">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row>
    <row r="228" spans="1:32" ht="12.75" customHeight="1">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row>
    <row r="229" spans="1:32" ht="12.75" customHeight="1">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row>
    <row r="230" spans="1:32" ht="12.75" customHeight="1">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row>
    <row r="231" spans="1:32" ht="12.75" customHeight="1">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row>
    <row r="232" spans="1:32" ht="12.75" customHeight="1">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row>
    <row r="233" spans="1:32" ht="12.75" customHeight="1">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row>
    <row r="234" spans="1:32" ht="12.75" customHeight="1">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row>
    <row r="235" spans="1:32" ht="12.75" customHeight="1">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row>
    <row r="236" spans="1:32" ht="12.75" customHeight="1">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row>
    <row r="237" spans="1:32" ht="12.75" customHeight="1">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row>
    <row r="238" spans="1:32" ht="12.75" customHeight="1">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row>
    <row r="239" spans="1:32" ht="12.75" customHeight="1">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row>
    <row r="240" spans="1:32" ht="12.75" customHeight="1">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row>
    <row r="241" spans="1:32" ht="12.75" customHeight="1">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row>
    <row r="242" spans="1:32" ht="12.75" customHeight="1">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row>
    <row r="243" spans="1:32" ht="12.75" customHeight="1">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row>
    <row r="244" spans="1:32" ht="12.7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row>
    <row r="245" spans="1:32" ht="12.75" customHeight="1">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row>
    <row r="246" spans="1:32" ht="12.75" customHeight="1">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row>
    <row r="247" spans="1:32" ht="12.75" customHeight="1">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row>
    <row r="248" spans="1:32" ht="12.75" customHeight="1">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row>
    <row r="249" spans="1:32" ht="12.75" customHeight="1">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row>
    <row r="250" spans="1:32" ht="12.7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row>
    <row r="251" spans="1:32" ht="12.75" customHeight="1">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row>
    <row r="252" spans="1:32" ht="12.75" customHeight="1">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row>
    <row r="253" spans="1:32" ht="12.75" customHeight="1">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row>
    <row r="254" spans="1:32" ht="12.7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row>
    <row r="255" spans="1:32" ht="12.7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row>
    <row r="256" spans="1:32" ht="12.7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row>
    <row r="257" spans="1:32" ht="12.75" customHeight="1">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row>
    <row r="258" spans="1:32" ht="12.75" customHeight="1">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row>
    <row r="259" spans="1:32" ht="12.75" customHeight="1">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row>
    <row r="260" spans="1:32" ht="12.75" customHeight="1">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row>
    <row r="261" spans="1:32" ht="12.75" customHeight="1">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row>
    <row r="262" spans="1:32" ht="12.75" customHeight="1">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row>
    <row r="263" spans="1:32" ht="12.75" customHeight="1">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row>
    <row r="264" spans="1:32" ht="12.75" customHeight="1">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row>
    <row r="265" spans="1:32" ht="12.75" customHeight="1">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row>
    <row r="266" spans="1:32" ht="12.75" customHeigh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row>
    <row r="267" spans="1:32" ht="12.75" customHeight="1">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row>
    <row r="268" spans="1:32" ht="12.75" customHeight="1">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row>
    <row r="269" spans="1:32" ht="12.75" customHeight="1">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row>
    <row r="270" spans="1:32" ht="12.7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row>
    <row r="271" spans="1:32" ht="12.75" customHeight="1">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row>
    <row r="272" spans="1:32" ht="12.75" customHeight="1">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row>
    <row r="273" spans="1:32" ht="12.75" customHeight="1">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row>
    <row r="274" spans="1:32" ht="12.75" customHeight="1">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row>
    <row r="275" spans="1:32" ht="12.75" customHeight="1">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row>
    <row r="276" spans="1:32" ht="12.75" customHeight="1">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row>
    <row r="277" spans="1:32" ht="12.75" customHeight="1">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row>
    <row r="278" spans="1:32" ht="12.75" customHeight="1">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row>
    <row r="279" spans="1:32" ht="12.75" customHeight="1">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row>
    <row r="280" spans="1:32" ht="12.75" customHeight="1">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row>
    <row r="281" spans="1:32" ht="12.75" customHeight="1">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row>
    <row r="282" spans="1:32" ht="12.75" customHeight="1">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row>
    <row r="283" spans="1:32" ht="12.75" customHeight="1">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row>
    <row r="284" spans="1:32" ht="12.75"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row>
    <row r="285" spans="1:32" ht="12.75" customHeight="1">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row>
    <row r="286" spans="1:32" ht="12.75" customHeight="1">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row>
    <row r="287" spans="1:32" ht="12.75" customHeight="1">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row>
    <row r="288" spans="1:32" ht="12.75" customHeight="1">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row>
    <row r="289" spans="1:32" ht="12.75"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row>
    <row r="290" spans="1:32" ht="12.75" customHeight="1">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row>
    <row r="291" spans="1:32" ht="12.75" customHeight="1">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row>
    <row r="292" spans="1:32" ht="12.75" customHeight="1">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row>
    <row r="293" spans="1:32" ht="12.75" customHeight="1">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row>
    <row r="294" spans="1:32" ht="12.75" customHeight="1">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row>
    <row r="295" spans="1:32" ht="12.75" customHeigh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row>
    <row r="296" spans="1:32" ht="12.75" customHeight="1">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row>
    <row r="297" spans="1:32" ht="12.75" customHeigh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row>
    <row r="298" spans="1:32" ht="12.75" customHeight="1">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row>
    <row r="299" spans="1:32" ht="12.75" customHeight="1">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row>
    <row r="300" spans="1:32" ht="12.75" customHeight="1">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row>
    <row r="301" spans="1:32" ht="12.7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row>
    <row r="302" spans="1:32" ht="12.75" customHeight="1">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row>
    <row r="303" spans="1:32" ht="12.75" customHeight="1">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row>
    <row r="304" spans="1:32" ht="12.75" customHeight="1">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row>
    <row r="305" spans="1:32" ht="12.75" customHeight="1">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row>
    <row r="306" spans="1:32" ht="12.75" customHeight="1">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row>
    <row r="307" spans="1:32" ht="12.75" customHeight="1">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row>
    <row r="308" spans="1:32" ht="12.75" customHeight="1">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row>
    <row r="309" spans="1:32" ht="12.75" customHeight="1">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row>
    <row r="310" spans="1:32" ht="12.75" customHeight="1">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row>
    <row r="311" spans="1:32" ht="12.75" customHeight="1">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row>
    <row r="312" spans="1:32" ht="12.75" customHeight="1">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row>
    <row r="313" spans="1:32" ht="12.75" customHeight="1">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row>
    <row r="314" spans="1:32" ht="12.75" customHeight="1">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row>
    <row r="315" spans="1:32" ht="12.75" customHeight="1">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row>
    <row r="316" spans="1:32" ht="12.75" customHeight="1">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row>
    <row r="317" spans="1:32" ht="12.75" customHeight="1">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row>
    <row r="318" spans="1:32" ht="12.75" customHeight="1">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row>
    <row r="319" spans="1:32" ht="12.75" customHeight="1">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row>
    <row r="320" spans="1:32" ht="12.75" customHeight="1">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row>
    <row r="321" spans="1:32" ht="12.75" customHeight="1">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row>
    <row r="322" spans="1:32" ht="12.75" customHeight="1">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row>
    <row r="323" spans="1:32" ht="12.75" customHeight="1">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row>
    <row r="324" spans="1:32" ht="12.75" customHeight="1">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row>
    <row r="325" spans="1:32" ht="12.75" customHeight="1">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row>
    <row r="326" spans="1:32" ht="12.75" customHeight="1">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row>
    <row r="327" spans="1:32" ht="12.75" customHeight="1">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row>
    <row r="328" spans="1:32" ht="12.75" customHeight="1">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row>
    <row r="329" spans="1:32" ht="12.75" customHeight="1">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row>
    <row r="330" spans="1:32" ht="12.75" customHeight="1">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row>
    <row r="331" spans="1:32" ht="12.75" customHeight="1">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row>
    <row r="332" spans="1:32" ht="12.75" customHeight="1">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row>
    <row r="333" spans="1:32" ht="12.75" customHeight="1">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row>
    <row r="334" spans="1:32" ht="12.75" customHeight="1">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row>
    <row r="335" spans="1:32" ht="12.75" customHeight="1">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row>
    <row r="336" spans="1:32" ht="12.75" customHeight="1">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row>
    <row r="337" spans="1:32" ht="12.75" customHeight="1">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row>
    <row r="338" spans="1:32" ht="12.75" customHeight="1">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row>
    <row r="339" spans="1:32" ht="12.75" customHeight="1">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row>
    <row r="340" spans="1:32" ht="12.75" customHeight="1">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row>
    <row r="341" spans="1:32" ht="12.75" customHeight="1">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row>
    <row r="342" spans="1:32" ht="12.75" customHeight="1">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row>
    <row r="343" spans="1:32" ht="12.75" customHeight="1">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row>
    <row r="344" spans="1:32" ht="12.75" customHeight="1">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row>
    <row r="345" spans="1:32" ht="12.75" customHeight="1">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row>
    <row r="346" spans="1:32" ht="12.75" customHeight="1">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row>
    <row r="347" spans="1:32" ht="12.75" customHeight="1">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row>
    <row r="348" spans="1:32" ht="12.75" customHeight="1">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row>
    <row r="349" spans="1:32" ht="12.75" customHeight="1">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row>
    <row r="350" spans="1:32" ht="12.75" customHeight="1">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row>
    <row r="351" spans="1:32" ht="12.75" customHeight="1">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row>
    <row r="352" spans="1:32" ht="12.75" customHeight="1">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row>
    <row r="353" spans="1:32" ht="12.75" customHeight="1">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row>
    <row r="354" spans="1:32" ht="12.75" customHeight="1">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row>
    <row r="355" spans="1:32" ht="12.75" customHeight="1">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row>
    <row r="356" spans="1:32" ht="12.75" customHeigh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row>
    <row r="357" spans="1:32" ht="12.75" customHeight="1">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row>
    <row r="358" spans="1:32" ht="12.75" customHeight="1">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row>
    <row r="359" spans="1:32" ht="12.75" customHeight="1">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row>
    <row r="360" spans="1:32" ht="12.75" customHeight="1">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row>
    <row r="361" spans="1:32" ht="12.75" customHeight="1">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row>
    <row r="362" spans="1:32" ht="12.75" customHeight="1">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row>
    <row r="363" spans="1:32" ht="12.75" customHeight="1">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row>
    <row r="364" spans="1:32" ht="12.75" customHeight="1">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row>
    <row r="365" spans="1:32" ht="12.75" customHeight="1">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row>
    <row r="366" spans="1:32" ht="12.75" customHeight="1">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row>
    <row r="367" spans="1:32" ht="12.75" customHeight="1">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row>
    <row r="368" spans="1:32" ht="12.75" customHeight="1">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row>
    <row r="369" spans="1:32" ht="12.75" customHeight="1">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row>
    <row r="370" spans="1:32" ht="12.75" customHeight="1">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row>
    <row r="371" spans="1:32" ht="12.75" customHeight="1">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row>
    <row r="372" spans="1:32" ht="12.75" customHeight="1">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row>
    <row r="373" spans="1:32" ht="12.75" customHeight="1">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row>
    <row r="374" spans="1:32" ht="12.75" customHeight="1">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row>
    <row r="375" spans="1:32" ht="12.75" customHeight="1">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row>
    <row r="376" spans="1:32" ht="12.75" customHeight="1">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row>
    <row r="377" spans="1:32" ht="12.75" customHeight="1">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row>
    <row r="378" spans="1:32" ht="12.75" customHeight="1">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row>
    <row r="379" spans="1:32" ht="12.75" customHeight="1">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row>
    <row r="380" spans="1:32" ht="12.75" customHeight="1">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row>
    <row r="381" spans="1:32" ht="12.75" customHeight="1">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row>
    <row r="382" spans="1:32" ht="12.75" customHeight="1">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row>
    <row r="383" spans="1:32" ht="12.75" customHeight="1">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row>
    <row r="384" spans="1:32" ht="12.75" customHeight="1">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row>
    <row r="385" spans="1:32" ht="12.75" customHeight="1">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row>
    <row r="386" spans="1:32" ht="12.75" customHeight="1">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row>
    <row r="387" spans="1:32" ht="12.75" customHeight="1">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row>
    <row r="388" spans="1:32" ht="12.75" customHeight="1">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row>
    <row r="389" spans="1:32" ht="12.75" customHeight="1">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row>
    <row r="390" spans="1:32" ht="12.75" customHeight="1">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row>
    <row r="391" spans="1:32" ht="12.75" customHeight="1">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row>
    <row r="392" spans="1:32" ht="12.75" customHeight="1">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row>
    <row r="393" spans="1:32" ht="12.75" customHeight="1">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row>
    <row r="394" spans="1:32" ht="12.75" customHeight="1">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row>
    <row r="395" spans="1:32" ht="12.75" customHeight="1">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row>
    <row r="396" spans="1:32" ht="12.75" customHeight="1">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row>
    <row r="397" spans="1:32" ht="12.75" customHeight="1">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row>
    <row r="398" spans="1:32" ht="12.75" customHeight="1">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row>
    <row r="399" spans="1:32" ht="12.75" customHeight="1">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row>
    <row r="400" spans="1:32" ht="12.75" customHeight="1">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row>
    <row r="401" spans="1:32" ht="12.75" customHeight="1">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row>
    <row r="402" spans="1:32" ht="12.75" customHeight="1">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row>
    <row r="403" spans="1:32" ht="12.75" customHeight="1">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row>
    <row r="404" spans="1:32" ht="12.75" customHeight="1">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row>
    <row r="405" spans="1:32" ht="12.75" customHeight="1">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row>
    <row r="406" spans="1:32" ht="12.75" customHeight="1">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row>
    <row r="407" spans="1:32" ht="12.75" customHeight="1">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row>
    <row r="408" spans="1:32" ht="12.75" customHeight="1">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row>
    <row r="409" spans="1:32" ht="12.75" customHeight="1">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row>
    <row r="410" spans="1:32" ht="12.75" customHeight="1">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row>
    <row r="411" spans="1:32" ht="12.75" customHeight="1">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row>
    <row r="412" spans="1:32" ht="12.75" customHeight="1">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row>
    <row r="413" spans="1:32" ht="12.75" customHeight="1">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row>
    <row r="414" spans="1:32" ht="12.75" customHeigh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row>
    <row r="415" spans="1:32" ht="12.75" customHeight="1">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row>
    <row r="416" spans="1:32" ht="12.75" customHeight="1">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row>
    <row r="417" spans="1:32" ht="12.75" customHeight="1">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row>
    <row r="418" spans="1:32" ht="12.75" customHeight="1">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row>
    <row r="419" spans="1:32" ht="12.75" customHeight="1">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row>
    <row r="420" spans="1:32" ht="12.75" customHeight="1">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row>
    <row r="421" spans="1:32" ht="12.75" customHeight="1">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row>
    <row r="422" spans="1:32" ht="12.75" customHeight="1">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row>
    <row r="423" spans="1:32" ht="12.75" customHeight="1">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row>
    <row r="424" spans="1:32" ht="12.75" customHeight="1">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row>
    <row r="425" spans="1:32" ht="12.75" customHeight="1">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row>
    <row r="426" spans="1:32" ht="12.75" customHeight="1">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row>
    <row r="427" spans="1:32" ht="12.75" customHeight="1">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row>
    <row r="428" spans="1:32" ht="12.75" customHeight="1">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row>
    <row r="429" spans="1:32" ht="12.75" customHeight="1">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row>
    <row r="430" spans="1:32" ht="12.75" customHeight="1">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row>
    <row r="431" spans="1:32" ht="12.75" customHeight="1">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row>
    <row r="432" spans="1:32" ht="12.75" customHeight="1">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row>
    <row r="433" spans="1:32" ht="12.75" customHeight="1">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row>
    <row r="434" spans="1:32" ht="12.75" customHeight="1">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row>
    <row r="435" spans="1:32" ht="12.75" customHeight="1">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row>
    <row r="436" spans="1:32" ht="12.75" customHeight="1">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row>
    <row r="437" spans="1:32" ht="12.75" customHeight="1">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row>
    <row r="438" spans="1:32" ht="12.75" customHeight="1">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row>
    <row r="439" spans="1:32" ht="12.75" customHeight="1">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row>
    <row r="440" spans="1:32" ht="12.75" customHeight="1">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row>
    <row r="441" spans="1:32" ht="12.75" customHeight="1">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row>
    <row r="442" spans="1:32" ht="12.75" customHeight="1">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row>
    <row r="443" spans="1:32" ht="12.75" customHeigh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row>
    <row r="444" spans="1:32" ht="12.75" customHeight="1">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row>
    <row r="445" spans="1:32" ht="12.75" customHeight="1">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row>
    <row r="446" spans="1:32" ht="12.75" customHeight="1">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row>
    <row r="447" spans="1:32" ht="12.75" customHeight="1">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row>
    <row r="448" spans="1:32" ht="12.75" customHeight="1">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row>
    <row r="449" spans="1:32" ht="12.75" customHeight="1">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row>
    <row r="450" spans="1:32" ht="12.75" customHeight="1">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row>
    <row r="451" spans="1:32" ht="12.75" customHeight="1">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row>
    <row r="452" spans="1:32" ht="12.75" customHeight="1">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row>
    <row r="453" spans="1:32" ht="12.75" customHeight="1">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row>
    <row r="454" spans="1:32" ht="12.75" customHeight="1">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row>
    <row r="455" spans="1:32" ht="12.75" customHeight="1">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row>
    <row r="456" spans="1:32" ht="12.75" customHeight="1">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row>
    <row r="457" spans="1:32" ht="12.75" customHeight="1">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row>
    <row r="458" spans="1:32" ht="12.75" customHeight="1">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row>
    <row r="459" spans="1:32" ht="12.75" customHeight="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row>
    <row r="460" spans="1:32" ht="12.75" customHeight="1">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row>
    <row r="461" spans="1:32" ht="12.75" customHeight="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row>
    <row r="462" spans="1:32" ht="12.75" customHeight="1">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row>
    <row r="463" spans="1:32" ht="12.75" customHeight="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row>
    <row r="464" spans="1:32" ht="12.75" customHeight="1">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row>
    <row r="465" spans="1:32" ht="12.75" customHeight="1">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row>
    <row r="466" spans="1:32" ht="12.75" customHeight="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row>
    <row r="467" spans="1:32" ht="12.75" customHeight="1">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row>
    <row r="468" spans="1:32" ht="12.75" customHeight="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row>
    <row r="469" spans="1:32" ht="12.75" customHeight="1">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row>
    <row r="470" spans="1:32" ht="12.75" customHeight="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row>
    <row r="471" spans="1:32" ht="12.75" customHeight="1">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row>
    <row r="472" spans="1:32" ht="12.75" customHeight="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row>
    <row r="473" spans="1:32" ht="12.75" customHeight="1">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row>
    <row r="474" spans="1:32" ht="12.75" customHeight="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row>
    <row r="475" spans="1:32" ht="12.75" customHeight="1">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row>
    <row r="476" spans="1:32" ht="12.75" customHeight="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row>
    <row r="477" spans="1:32" ht="12.75" customHeight="1">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row>
    <row r="478" spans="1:32" ht="12.75" customHeight="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row>
    <row r="479" spans="1:32" ht="12.75" customHeight="1">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row>
    <row r="480" spans="1:32" ht="12.75" customHeight="1">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row>
    <row r="481" spans="1:32" ht="12.75" customHeight="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row>
    <row r="482" spans="1:32" ht="12.75" customHeight="1">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row>
    <row r="483" spans="1:32" ht="12.75" customHeight="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row>
    <row r="484" spans="1:32" ht="12.75" customHeight="1">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row>
    <row r="485" spans="1:32" ht="12.75" customHeight="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row>
    <row r="486" spans="1:32" ht="12.75" customHeight="1">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row>
    <row r="487" spans="1:32" ht="12.75" customHeight="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row>
    <row r="488" spans="1:32" ht="12.75" customHeight="1">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row>
    <row r="489" spans="1:32" ht="12.75" customHeight="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row>
    <row r="490" spans="1:32" ht="12.75" customHeight="1">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row>
    <row r="491" spans="1:32" ht="12.75" customHeight="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row>
    <row r="492" spans="1:32" ht="12.75" customHeight="1">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row>
    <row r="493" spans="1:32" ht="12.75" customHeight="1">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row>
    <row r="494" spans="1:32" ht="12.75" customHeight="1">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row>
    <row r="495" spans="1:32" ht="12.75" customHeight="1">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row>
    <row r="496" spans="1:32" ht="12.75" customHeight="1">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row>
    <row r="497" spans="1:32" ht="12.75" customHeight="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row>
    <row r="498" spans="1:32" ht="12.75" customHeight="1">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row>
    <row r="499" spans="1:32" ht="12.75" customHeight="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row>
    <row r="500" spans="1:32" ht="12.75" customHeight="1">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row>
    <row r="501" spans="1:32" ht="12.75" customHeight="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row>
    <row r="502" spans="1:32" ht="12.75" customHeight="1">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row>
    <row r="503" spans="1:32" ht="12.75" customHeight="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row>
    <row r="504" spans="1:32" ht="12.75" customHeight="1">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row>
    <row r="505" spans="1:32" ht="12.75" customHeight="1">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row>
    <row r="506" spans="1:32" ht="12.75" customHeight="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row>
    <row r="507" spans="1:32" ht="12.75" customHeight="1">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row>
    <row r="508" spans="1:32" ht="12.75" customHeight="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row>
    <row r="509" spans="1:32" ht="12.75" customHeight="1">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row>
    <row r="510" spans="1:32" ht="12.75" customHeight="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row>
    <row r="511" spans="1:32" ht="12.75" customHeight="1">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row>
    <row r="512" spans="1:32" ht="12.75" customHeight="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row>
    <row r="513" spans="1:32" ht="12.75" customHeight="1">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row>
    <row r="514" spans="1:32" ht="12.75" customHeight="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row>
    <row r="515" spans="1:32" ht="12.75" customHeight="1">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row>
    <row r="516" spans="1:32" ht="12.75" customHeight="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row>
    <row r="517" spans="1:32" ht="12.75" customHeight="1">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row>
    <row r="518" spans="1:32" ht="12.75" customHeight="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row>
    <row r="519" spans="1:32" ht="12.75" customHeight="1">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row>
    <row r="520" spans="1:32" ht="12.75" customHeight="1">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row>
    <row r="521" spans="1:32" ht="12.75" customHeight="1">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row>
    <row r="522" spans="1:32" ht="12.75" customHeight="1">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row>
    <row r="523" spans="1:32" ht="12.75" customHeight="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row>
    <row r="524" spans="1:32" ht="12.75" customHeight="1">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row>
    <row r="525" spans="1:32" ht="12.75" customHeight="1">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row>
    <row r="526" spans="1:32" ht="12.75" customHeight="1">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row>
    <row r="527" spans="1:32" ht="12.75" customHeight="1">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row>
    <row r="528" spans="1:32" ht="12.75" customHeight="1">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row>
    <row r="529" spans="1:32" ht="12.75" customHeight="1">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row>
    <row r="530" spans="1:32" ht="12.75" customHeight="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row>
    <row r="531" spans="1:32" ht="12.75" customHeight="1">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row>
    <row r="532" spans="1:32" ht="12.75" customHeight="1">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row>
    <row r="533" spans="1:32" ht="12.75" customHeight="1">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row>
    <row r="534" spans="1:32" ht="12.75" customHeight="1">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row>
    <row r="535" spans="1:32" ht="12.75" customHeight="1">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row>
    <row r="536" spans="1:32" ht="12.75" customHeight="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row>
    <row r="537" spans="1:32" ht="12.75" customHeight="1">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row>
    <row r="538" spans="1:32" ht="12.75" customHeight="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row>
    <row r="539" spans="1:32" ht="12.75" customHeight="1">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row>
    <row r="540" spans="1:32" ht="12.75" customHeight="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row>
    <row r="541" spans="1:32" ht="12.75" customHeight="1">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row>
    <row r="542" spans="1:32" ht="12.75" customHeight="1">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row>
    <row r="543" spans="1:32" ht="12.75" customHeight="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row>
    <row r="544" spans="1:32" ht="12.75" customHeight="1">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row>
    <row r="545" spans="1:32" ht="12.75" customHeight="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row>
    <row r="546" spans="1:32" ht="12.75" customHeight="1">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row>
    <row r="547" spans="1:32" ht="12.75" customHeight="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row>
    <row r="548" spans="1:32" ht="12.75" customHeight="1">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row>
    <row r="549" spans="1:32" ht="12.75" customHeight="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row>
    <row r="550" spans="1:32" ht="12.75" customHeight="1">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row>
    <row r="551" spans="1:32" ht="12.75" customHeight="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row>
    <row r="552" spans="1:32" ht="12.75" customHeight="1">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row>
    <row r="553" spans="1:32" ht="12.75" customHeight="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row>
    <row r="554" spans="1:32" ht="12.75" customHeight="1">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row>
    <row r="555" spans="1:32" ht="12.75" customHeight="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row>
    <row r="556" spans="1:32" ht="12.75" customHeight="1">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row>
    <row r="557" spans="1:32" ht="12.75" customHeight="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row>
    <row r="558" spans="1:32" ht="12.75" customHeight="1">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row>
    <row r="559" spans="1:32" ht="12.75" customHeight="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row>
    <row r="560" spans="1:32" ht="12.75" customHeight="1">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row>
    <row r="561" spans="1:32" ht="12.75" customHeight="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row>
    <row r="562" spans="1:32" ht="12.75" customHeight="1">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row>
    <row r="563" spans="1:32" ht="12.75" customHeight="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row>
    <row r="564" spans="1:32" ht="12.75" customHeight="1">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row>
    <row r="565" spans="1:32" ht="12.75" customHeight="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row>
    <row r="566" spans="1:32" ht="12.75" customHeight="1">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row>
    <row r="567" spans="1:32" ht="12.75" customHeight="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row>
    <row r="568" spans="1:32" ht="12.75" customHeight="1">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row>
    <row r="569" spans="1:32" ht="12.75" customHeight="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row>
    <row r="570" spans="1:32" ht="12.75" customHeight="1">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row>
    <row r="571" spans="1:32" ht="12.75" customHeight="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row>
    <row r="572" spans="1:32" ht="12.75" customHeight="1">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row>
    <row r="573" spans="1:32" ht="12.75" customHeight="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row>
    <row r="574" spans="1:32" ht="12.75" customHeight="1">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row>
    <row r="575" spans="1:32" ht="12.75" customHeight="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row>
    <row r="576" spans="1:32" ht="12.75" customHeight="1">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row>
    <row r="577" spans="1:32" ht="12.75" customHeight="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row>
    <row r="578" spans="1:32" ht="12.75" customHeight="1">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row>
    <row r="579" spans="1:32" ht="12.75" customHeight="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row>
    <row r="580" spans="1:32" ht="12.75" customHeight="1">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row>
    <row r="581" spans="1:32" ht="12.75" customHeight="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row>
    <row r="582" spans="1:32" ht="12.75" customHeight="1">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row>
    <row r="583" spans="1:32" ht="12.75" customHeight="1">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row>
    <row r="584" spans="1:32" ht="12.75" customHeight="1">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row>
    <row r="585" spans="1:32" ht="12.75" customHeight="1">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row>
    <row r="586" spans="1:32" ht="12.75" customHeight="1">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row>
    <row r="587" spans="1:32" ht="12.75" customHeight="1">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row>
    <row r="588" spans="1:32" ht="12.75" customHeight="1">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row>
    <row r="589" spans="1:32" ht="12.75" customHeight="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row>
    <row r="590" spans="1:32" ht="12.75" customHeight="1">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row>
    <row r="591" spans="1:32" ht="12.75" customHeight="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row>
    <row r="592" spans="1:32" ht="12.75" customHeight="1">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row>
    <row r="593" spans="1:32" ht="12.75" customHeight="1">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row>
    <row r="594" spans="1:32" ht="12.75" customHeight="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row>
    <row r="595" spans="1:32" ht="12.75" customHeight="1">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row>
    <row r="596" spans="1:32" ht="12.75" customHeight="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row>
    <row r="597" spans="1:32" ht="12.75" customHeight="1">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row>
    <row r="598" spans="1:32" ht="12.75" customHeight="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row>
    <row r="599" spans="1:32" ht="12.75" customHeight="1">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row>
    <row r="600" spans="1:32" ht="12.75" customHeight="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row>
    <row r="601" spans="1:32" ht="12.75" customHeight="1">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row>
    <row r="602" spans="1:32" ht="12.75" customHeight="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row>
    <row r="603" spans="1:32" ht="12.75" customHeight="1">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row>
    <row r="604" spans="1:32" ht="12.75" customHeight="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row>
    <row r="605" spans="1:32" ht="12.75" customHeight="1">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row>
    <row r="606" spans="1:32" ht="12.75" customHeight="1">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row>
    <row r="607" spans="1:32" ht="12.75" customHeight="1">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row>
    <row r="608" spans="1:32" ht="12.75" customHeight="1">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row>
    <row r="609" spans="1:32" ht="12.75" customHeight="1">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row>
    <row r="610" spans="1:32" ht="12.75" customHeight="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row>
    <row r="611" spans="1:32" ht="12.75" customHeight="1">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row>
    <row r="612" spans="1:32" ht="12.75" customHeight="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row>
    <row r="613" spans="1:32" ht="12.75" customHeight="1">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row>
    <row r="614" spans="1:32" ht="12.75" customHeight="1">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row>
    <row r="615" spans="1:32" ht="12.75" customHeight="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row>
    <row r="616" spans="1:32" ht="12.75" customHeight="1">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row>
    <row r="617" spans="1:32" ht="12.75" customHeight="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row>
    <row r="618" spans="1:32" ht="12.75" customHeight="1">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row>
    <row r="619" spans="1:32" ht="12.75" customHeight="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row>
    <row r="620" spans="1:32" ht="12.75" customHeight="1">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row>
    <row r="621" spans="1:32" ht="12.75" customHeight="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row>
    <row r="622" spans="1:32" ht="12.75" customHeight="1">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row>
    <row r="623" spans="1:32" ht="12.75" customHeight="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row>
    <row r="624" spans="1:32" ht="12.75" customHeight="1">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row>
    <row r="625" spans="1:32" ht="12.75" customHeight="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row>
    <row r="626" spans="1:32" ht="12.75" customHeight="1">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row>
    <row r="627" spans="1:32" ht="12.75" customHeight="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row>
    <row r="628" spans="1:32" ht="12.75" customHeight="1">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row>
    <row r="629" spans="1:32" ht="12.75" customHeight="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row>
    <row r="630" spans="1:32" ht="12.75" customHeight="1">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row>
    <row r="631" spans="1:32" ht="12.75" customHeight="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row>
    <row r="632" spans="1:32" ht="12.75" customHeight="1">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row>
    <row r="633" spans="1:32" ht="12.75" customHeight="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row>
    <row r="634" spans="1:32" ht="12.75" customHeight="1">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row>
    <row r="635" spans="1:32" ht="12.75" customHeight="1">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row>
    <row r="636" spans="1:32" ht="12.75" customHeight="1">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row>
    <row r="637" spans="1:32" ht="12.75" customHeight="1">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row>
    <row r="638" spans="1:32" ht="12.75" customHeight="1">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row>
    <row r="639" spans="1:32" ht="12.75" customHeight="1">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row>
    <row r="640" spans="1:32" ht="12.75" customHeight="1">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row>
    <row r="641" spans="1:32" ht="12.75" customHeight="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row>
    <row r="642" spans="1:32" ht="12.75" customHeigh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row>
    <row r="643" spans="1:32" ht="12.75" customHeight="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row>
    <row r="644" spans="1:32" ht="12.75" customHeight="1">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row>
    <row r="645" spans="1:32" ht="12.75" customHeight="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row>
    <row r="646" spans="1:32" ht="12.75" customHeight="1">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row>
    <row r="647" spans="1:32" ht="12.75" customHeight="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row>
    <row r="648" spans="1:32" ht="12.75" customHeight="1">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row>
    <row r="649" spans="1:32" ht="12.75" customHeight="1">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row>
    <row r="650" spans="1:32" ht="12.75" customHeight="1">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row>
    <row r="651" spans="1:32" ht="12.75" customHeight="1">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row>
    <row r="652" spans="1:32" ht="12.75" customHeight="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row>
    <row r="653" spans="1:32" ht="12.75" customHeight="1">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row>
    <row r="654" spans="1:32" ht="12.75" customHeight="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row>
    <row r="655" spans="1:32" ht="12.75" customHeight="1">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row>
    <row r="656" spans="1:32" ht="12.75" customHeight="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row>
    <row r="657" spans="1:32" ht="12.75" customHeight="1">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row>
    <row r="658" spans="1:32" ht="12.75" customHeight="1">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row>
    <row r="659" spans="1:32" ht="12.75" customHeight="1">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row>
    <row r="660" spans="1:32" ht="12.75" customHeight="1">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row>
    <row r="661" spans="1:32" ht="12.75" customHeight="1">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row>
    <row r="662" spans="1:32" ht="12.75" customHeight="1">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row>
    <row r="663" spans="1:32" ht="12.75" customHeight="1">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row>
    <row r="664" spans="1:32" ht="12.75" customHeight="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row>
    <row r="665" spans="1:32" ht="12.75" customHeight="1">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row>
    <row r="666" spans="1:32" ht="12.75" customHeight="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row>
    <row r="667" spans="1:32" ht="12.75" customHeight="1">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row>
    <row r="668" spans="1:32" ht="12.75" customHeight="1">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row>
    <row r="669" spans="1:32" ht="12.75" customHeight="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row>
    <row r="670" spans="1:32" ht="12.75" customHeight="1">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row>
    <row r="671" spans="1:32" ht="12.75" customHeight="1">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row>
    <row r="672" spans="1:32" ht="12.75" customHeight="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row>
    <row r="673" spans="1:32" ht="12.75" customHeight="1">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row>
    <row r="674" spans="1:32" ht="12.75" customHeight="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row>
    <row r="675" spans="1:32" ht="12.75" customHeight="1">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row>
    <row r="676" spans="1:32" ht="12.75" customHeight="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row>
    <row r="677" spans="1:32" ht="12.75" customHeight="1">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row>
    <row r="678" spans="1:32" ht="12.75" customHeight="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row>
    <row r="679" spans="1:32" ht="12.75" customHeight="1">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row>
    <row r="680" spans="1:32" ht="12.75" customHeight="1">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row>
    <row r="681" spans="1:32" ht="12.75" customHeight="1">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row>
    <row r="682" spans="1:32" ht="12.75" customHeight="1">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row>
    <row r="683" spans="1:32" ht="12.75" customHeight="1">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row>
    <row r="684" spans="1:32" ht="12.75" customHeight="1">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row>
    <row r="685" spans="1:32" ht="12.75" customHeight="1">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row>
    <row r="686" spans="1:32" ht="12.75" customHeight="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row>
    <row r="687" spans="1:32" ht="12.75" customHeight="1">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row>
    <row r="688" spans="1:32" ht="12.75" customHeight="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row>
    <row r="689" spans="1:32" ht="12.75" customHeight="1">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row>
    <row r="690" spans="1:32" ht="12.75" customHeight="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row>
    <row r="691" spans="1:32" ht="12.75" customHeight="1">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row>
    <row r="692" spans="1:32" ht="12.75" customHeight="1">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row>
    <row r="693" spans="1:32" ht="12.75" customHeight="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row>
    <row r="694" spans="1:32" ht="12.75" customHeight="1">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row>
    <row r="695" spans="1:32" ht="12.75" customHeight="1">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row>
    <row r="696" spans="1:32" ht="12.75" customHeight="1">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row>
    <row r="697" spans="1:32" ht="12.75" customHeight="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row>
    <row r="698" spans="1:32" ht="12.75" customHeight="1">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row>
    <row r="699" spans="1:32" ht="12.75" customHeight="1">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row>
    <row r="700" spans="1:32" ht="12.75" customHeight="1">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row>
    <row r="701" spans="1:32" ht="12.75" customHeight="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row>
    <row r="702" spans="1:32" ht="12.75" customHeight="1">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row>
    <row r="703" spans="1:32" ht="12.75" customHeight="1">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row>
    <row r="704" spans="1:32" ht="12.75" customHeight="1">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row>
    <row r="705" spans="1:32" ht="12.75" customHeight="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row>
    <row r="706" spans="1:32" ht="12.75" customHeight="1">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row>
    <row r="707" spans="1:32" ht="12.75" customHeight="1">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row>
    <row r="708" spans="1:32" ht="12.75" customHeight="1">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row>
    <row r="709" spans="1:32" ht="12.75" customHeight="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row>
    <row r="710" spans="1:32" ht="12.75" customHeight="1">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row>
    <row r="711" spans="1:32" ht="12.75" customHeight="1">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row>
    <row r="712" spans="1:32" ht="12.75" customHeight="1">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row>
    <row r="713" spans="1:32" ht="12.75" customHeight="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row>
    <row r="714" spans="1:32" ht="12.75" customHeight="1">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row>
    <row r="715" spans="1:32" ht="12.75" customHeight="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row>
    <row r="716" spans="1:32" ht="12.75" customHeight="1">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row>
    <row r="717" spans="1:32" ht="12.75" customHeight="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row>
    <row r="718" spans="1:32" ht="12.75" customHeight="1">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row>
    <row r="719" spans="1:32" ht="12.75" customHeight="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row>
    <row r="720" spans="1:32" ht="12.75" customHeight="1">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row>
    <row r="721" spans="1:32" ht="12.75" customHeight="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row>
    <row r="722" spans="1:32" ht="12.75" customHeight="1">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row>
    <row r="723" spans="1:32" ht="12.75" customHeight="1">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row>
    <row r="724" spans="1:32" ht="12.75" customHeight="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row>
    <row r="725" spans="1:32" ht="12.75" customHeight="1">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row>
    <row r="726" spans="1:32" ht="12.75" customHeight="1">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row>
    <row r="727" spans="1:32" ht="12.75" customHeight="1">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row>
    <row r="728" spans="1:32" ht="12.75" customHeight="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row>
    <row r="729" spans="1:32" ht="12.75" customHeight="1">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row>
    <row r="730" spans="1:32" ht="12.75" customHeight="1">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row>
    <row r="731" spans="1:32" ht="12.75" customHeight="1">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row>
    <row r="732" spans="1:32" ht="12.75" customHeight="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row>
    <row r="733" spans="1:32" ht="12.75" customHeight="1">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row>
    <row r="734" spans="1:32" ht="12.75" customHeight="1">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row>
    <row r="735" spans="1:32" ht="12.75" customHeight="1">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row>
    <row r="736" spans="1:32" ht="12.75" customHeight="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row>
    <row r="737" spans="1:32" ht="12.75" customHeight="1">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row>
    <row r="738" spans="1:32" ht="12.75" customHeight="1">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row>
    <row r="739" spans="1:32" ht="12.75" customHeight="1">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row>
    <row r="740" spans="1:32" ht="12.75" customHeight="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row>
    <row r="741" spans="1:32" ht="12.75" customHeight="1">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row>
    <row r="742" spans="1:32" ht="12.75" customHeight="1">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row>
    <row r="743" spans="1:32" ht="12.75" customHeight="1">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row>
    <row r="744" spans="1:32" ht="12.75" customHeight="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row>
    <row r="745" spans="1:32" ht="12.75" customHeight="1">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row>
    <row r="746" spans="1:32" ht="12.75" customHeight="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row>
    <row r="747" spans="1:32" ht="12.75" customHeight="1">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row>
    <row r="748" spans="1:32" ht="12.75" customHeight="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row>
    <row r="749" spans="1:32" ht="12.75" customHeight="1">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row>
    <row r="750" spans="1:32" ht="12.75" customHeight="1">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row>
    <row r="751" spans="1:32" ht="12.75" customHeight="1">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row>
    <row r="752" spans="1:32" ht="12.75" customHeight="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row>
    <row r="753" spans="1:32" ht="12.75" customHeight="1">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row>
    <row r="754" spans="1:32" ht="12.75" customHeight="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row>
    <row r="755" spans="1:32" ht="12.75" customHeight="1">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row>
    <row r="756" spans="1:32" ht="12.75" customHeight="1">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row>
    <row r="757" spans="1:32" ht="12.75" customHeight="1">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row>
    <row r="758" spans="1:32" ht="12.75" customHeight="1">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row>
    <row r="759" spans="1:32" ht="12.75" customHeight="1">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row>
    <row r="760" spans="1:32" ht="12.75" customHeight="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row>
    <row r="761" spans="1:32" ht="12.75" customHeight="1">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row>
    <row r="762" spans="1:32" ht="12.75" customHeight="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row>
    <row r="763" spans="1:32" ht="12.75" customHeight="1">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row>
    <row r="764" spans="1:32" ht="12.75" customHeight="1">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row>
    <row r="765" spans="1:32" ht="12.75" customHeight="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row>
    <row r="766" spans="1:32" ht="12.75" customHeight="1">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row>
    <row r="767" spans="1:32" ht="12.75" customHeight="1">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row>
    <row r="768" spans="1:32" ht="12.75" customHeight="1">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row>
    <row r="769" spans="1:32" ht="12.75" customHeight="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row>
    <row r="770" spans="1:32" ht="12.75" customHeight="1">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row>
    <row r="771" spans="1:32" ht="12.75" customHeight="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row>
    <row r="772" spans="1:32" ht="12.75" customHeight="1">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row>
    <row r="773" spans="1:32" ht="12.75" customHeight="1">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row>
    <row r="774" spans="1:32" ht="12.75" customHeight="1">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row>
    <row r="775" spans="1:32" ht="12.75" customHeight="1">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row>
    <row r="776" spans="1:32" ht="12.75" customHeight="1">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row>
    <row r="777" spans="1:32" ht="12.75" customHeight="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row>
    <row r="778" spans="1:32" ht="12.75" customHeight="1">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row>
    <row r="779" spans="1:32" ht="12.75" customHeight="1">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row>
    <row r="780" spans="1:32" ht="12.75" customHeight="1">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row>
    <row r="781" spans="1:32" ht="12.75" customHeight="1">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row>
    <row r="782" spans="1:32" ht="12.75" customHeight="1">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row>
    <row r="783" spans="1:32" ht="12.75" customHeight="1">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row>
    <row r="784" spans="1:32" ht="12.75" customHeight="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row>
    <row r="785" spans="1:32" ht="12.75" customHeight="1">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row>
    <row r="786" spans="1:32" ht="12.75" customHeight="1">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row>
    <row r="787" spans="1:32" ht="12.75" customHeight="1">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row>
    <row r="788" spans="1:32" ht="12.75" customHeight="1">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row>
    <row r="789" spans="1:32" ht="12.75" customHeight="1">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row>
    <row r="790" spans="1:32" ht="12.75" customHeight="1">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row>
    <row r="791" spans="1:32" ht="12.75" customHeight="1">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row>
    <row r="792" spans="1:32" ht="12.75" customHeight="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row>
    <row r="793" spans="1:32" ht="12.75" customHeight="1">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row>
    <row r="794" spans="1:32" ht="12.75" customHeight="1">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row>
    <row r="795" spans="1:32" ht="12.75" customHeight="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row>
    <row r="796" spans="1:32" ht="12.75" customHeight="1">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row>
    <row r="797" spans="1:32" ht="12.75" customHeight="1">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row>
    <row r="798" spans="1:32" ht="12.75" customHeight="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row>
    <row r="799" spans="1:32" ht="12.75" customHeight="1">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row>
    <row r="800" spans="1:32" ht="12.75" customHeight="1">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row>
    <row r="801" spans="1:32" ht="12.75" customHeight="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row>
    <row r="802" spans="1:32" ht="12.75" customHeight="1">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row>
    <row r="803" spans="1:32" ht="12.75" customHeight="1">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row>
    <row r="804" spans="1:32" ht="12.75" customHeight="1">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row>
    <row r="805" spans="1:32" ht="12.75" customHeight="1">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row>
    <row r="806" spans="1:32" ht="12.75" customHeight="1">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row>
    <row r="807" spans="1:32" ht="12.75" customHeight="1">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row>
    <row r="808" spans="1:32" ht="12.75" customHeight="1">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row>
    <row r="809" spans="1:32" ht="12.75" customHeight="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row>
    <row r="810" spans="1:32" ht="12.75" customHeight="1">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row>
    <row r="811" spans="1:32" ht="12.75" customHeight="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row>
    <row r="812" spans="1:32" ht="12.75" customHeight="1">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row>
    <row r="813" spans="1:32" ht="12.75" customHeight="1">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row>
    <row r="814" spans="1:32" ht="12.75" customHeight="1">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row>
    <row r="815" spans="1:32" ht="12.75" customHeight="1">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row>
    <row r="816" spans="1:32" ht="12.75" customHeight="1">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row>
    <row r="817" spans="1:32" ht="12.75" customHeight="1">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row>
    <row r="818" spans="1:32" ht="12.75" customHeight="1">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row>
    <row r="819" spans="1:32" ht="12.75" customHeight="1">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row>
    <row r="820" spans="1:32" ht="12.75" customHeight="1">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row>
    <row r="821" spans="1:32" ht="12.75" customHeight="1">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row>
    <row r="822" spans="1:32" ht="12.75" customHeight="1">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row>
    <row r="823" spans="1:32" ht="12.75" customHeight="1">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row>
    <row r="824" spans="1:32" ht="12.75" customHeight="1">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row>
    <row r="825" spans="1:32" ht="12.75" customHeight="1">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row>
    <row r="826" spans="1:32" ht="12.75" customHeight="1">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row>
    <row r="827" spans="1:32" ht="12.75" customHeight="1">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row>
    <row r="828" spans="1:32" ht="12.75" customHeight="1">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row>
    <row r="829" spans="1:32" ht="12.75" customHeight="1">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row>
    <row r="830" spans="1:32" ht="12.75" customHeight="1">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row>
    <row r="831" spans="1:32" ht="12.75" customHeight="1">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row>
    <row r="832" spans="1:32" ht="12.75" customHeight="1">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row>
    <row r="833" spans="1:32" ht="12.75" customHeight="1">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row>
    <row r="834" spans="1:32" ht="12.75" customHeight="1">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row>
    <row r="835" spans="1:32" ht="12.75" customHeight="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row>
    <row r="836" spans="1:32" ht="12.75" customHeight="1">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row>
    <row r="837" spans="1:32" ht="12.75" customHeight="1">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row>
    <row r="838" spans="1:32" ht="12.75" customHeight="1">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row>
    <row r="839" spans="1:32" ht="12.75" customHeight="1">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row>
    <row r="840" spans="1:32" ht="12.75" customHeight="1">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row>
    <row r="841" spans="1:32" ht="12.75" customHeight="1">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row>
    <row r="842" spans="1:32" ht="12.75" customHeight="1">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row>
    <row r="843" spans="1:32" ht="12.75" customHeight="1">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row>
    <row r="844" spans="1:32" ht="12.75" customHeight="1">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row>
    <row r="845" spans="1:32" ht="12.75" customHeight="1">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row>
    <row r="846" spans="1:32" ht="12.75" customHeight="1">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row>
    <row r="847" spans="1:32" ht="12.75" customHeight="1">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row>
    <row r="848" spans="1:32" ht="12.75" customHeight="1">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row>
    <row r="849" spans="1:32" ht="12.75" customHeight="1">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row>
    <row r="850" spans="1:32" ht="12.75" customHeight="1">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row>
    <row r="851" spans="1:32" ht="12.75" customHeight="1">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row>
    <row r="852" spans="1:32" ht="12.75" customHeight="1">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row>
    <row r="853" spans="1:32" ht="12.75" customHeight="1">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row>
    <row r="854" spans="1:32" ht="12.75" customHeight="1">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row>
    <row r="855" spans="1:32" ht="12.75" customHeight="1">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row>
    <row r="856" spans="1:32" ht="12.75" customHeight="1">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row>
    <row r="857" spans="1:32" ht="12.75" customHeight="1">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row>
    <row r="858" spans="1:32" ht="12.75" customHeight="1">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row>
    <row r="859" spans="1:32" ht="12.75" customHeight="1">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row>
    <row r="860" spans="1:32" ht="12.75" customHeight="1">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row>
    <row r="861" spans="1:32" ht="12.75" customHeight="1">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row>
    <row r="862" spans="1:32" ht="12.75" customHeight="1">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row>
    <row r="863" spans="1:32" ht="12.75" customHeight="1">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row>
    <row r="864" spans="1:32" ht="12.75" customHeight="1">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row>
    <row r="865" spans="1:32" ht="12.75" customHeight="1">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row>
    <row r="866" spans="1:32" ht="12.75" customHeight="1">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row>
    <row r="867" spans="1:32" ht="12.75" customHeight="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row>
    <row r="868" spans="1:32" ht="12.75" customHeight="1">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row>
    <row r="869" spans="1:32" ht="12.75" customHeight="1">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row>
    <row r="870" spans="1:32" ht="12.75" customHeight="1">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row>
    <row r="871" spans="1:32" ht="12.75" customHeight="1">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row>
    <row r="872" spans="1:32" ht="12.75" customHeight="1">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row>
    <row r="873" spans="1:32" ht="12.75" customHeight="1">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row>
    <row r="874" spans="1:32" ht="12.75" customHeight="1">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row>
    <row r="875" spans="1:32" ht="12.75" customHeight="1">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row>
    <row r="876" spans="1:32" ht="12.75" customHeight="1">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row>
    <row r="877" spans="1:32" ht="12.75" customHeight="1">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row>
    <row r="878" spans="1:32" ht="12.75" customHeight="1">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row>
    <row r="879" spans="1:32" ht="12.75" customHeight="1">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row>
    <row r="880" spans="1:32" ht="12.75" customHeight="1">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row>
    <row r="881" spans="1:32" ht="12.75" customHeight="1">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row>
    <row r="882" spans="1:32" ht="12.75" customHeight="1">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row>
    <row r="883" spans="1:32" ht="12.75" customHeight="1">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row>
    <row r="884" spans="1:32" ht="12.75" customHeight="1">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row>
    <row r="885" spans="1:32" ht="12.75" customHeight="1">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row>
    <row r="886" spans="1:32" ht="12.75" customHeight="1">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row>
    <row r="887" spans="1:32" ht="12.75" customHeight="1">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row>
    <row r="888" spans="1:32" ht="12.75" customHeight="1">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row>
    <row r="889" spans="1:32" ht="12.75" customHeight="1">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row>
    <row r="890" spans="1:32" ht="12.75" customHeight="1">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row>
    <row r="891" spans="1:32" ht="12.75" customHeight="1">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row>
    <row r="892" spans="1:32" ht="12.75" customHeight="1">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row>
    <row r="893" spans="1:32" ht="12.75" customHeight="1">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row>
    <row r="894" spans="1:32" ht="12.75" customHeight="1">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row>
    <row r="895" spans="1:32" ht="12.75" customHeight="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row>
    <row r="896" spans="1:32" ht="12.75" customHeight="1">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row>
    <row r="897" spans="1:32" ht="12.75" customHeight="1">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row>
    <row r="898" spans="1:32" ht="12.75" customHeight="1">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row>
    <row r="899" spans="1:32" ht="12.75" customHeight="1">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row>
    <row r="900" spans="1:32" ht="12.75" customHeight="1">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row>
    <row r="901" spans="1:32" ht="12.75" customHeight="1">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row>
    <row r="902" spans="1:32" ht="12.75" customHeight="1">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row>
    <row r="903" spans="1:32" ht="12.75" customHeight="1">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row>
    <row r="904" spans="1:32" ht="12.75" customHeight="1">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row>
    <row r="905" spans="1:32" ht="12.75" customHeight="1">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row>
    <row r="906" spans="1:32" ht="12.75" customHeight="1">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row>
    <row r="907" spans="1:32" ht="12.75" customHeight="1">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row>
    <row r="908" spans="1:32" ht="12.75" customHeight="1">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row>
    <row r="909" spans="1:32" ht="12.75" customHeight="1">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row>
    <row r="910" spans="1:32" ht="12.75" customHeight="1">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row>
    <row r="911" spans="1:32" ht="12.75" customHeight="1">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row>
    <row r="912" spans="1:32" ht="12.75" customHeight="1">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row>
    <row r="913" spans="1:32" ht="12.75" customHeight="1">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row>
    <row r="914" spans="1:32" ht="12.75" customHeight="1">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row>
    <row r="915" spans="1:32" ht="12.75" customHeight="1">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row>
    <row r="916" spans="1:32" ht="12.75" customHeight="1">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row>
    <row r="917" spans="1:32" ht="12.75" customHeight="1">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row>
    <row r="918" spans="1:32" ht="12.75" customHeight="1">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row>
    <row r="919" spans="1:32" ht="12.75" customHeight="1">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row>
    <row r="920" spans="1:32" ht="12.75" customHeight="1">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row>
    <row r="921" spans="1:32" ht="12.75" customHeight="1">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row>
    <row r="922" spans="1:32" ht="12.75" customHeight="1">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row>
    <row r="923" spans="1:32" ht="12.75" customHeight="1">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row>
    <row r="924" spans="1:32" ht="12.75" customHeight="1">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row>
    <row r="925" spans="1:32" ht="12.75" customHeight="1">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row>
    <row r="926" spans="1:32" ht="12.75" customHeight="1">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row>
    <row r="927" spans="1:32" ht="12.75" customHeight="1">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row>
    <row r="928" spans="1:32" ht="12.75" customHeight="1">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row>
    <row r="929" spans="1:32" ht="12.75" customHeight="1">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row>
    <row r="930" spans="1:32" ht="12.75" customHeight="1">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row>
    <row r="931" spans="1:32" ht="12.75" customHeight="1">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row>
    <row r="932" spans="1:32" ht="12.75" customHeight="1">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row>
    <row r="933" spans="1:32" ht="12.75" customHeight="1">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row>
    <row r="934" spans="1:32" ht="12.75" customHeight="1">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row>
    <row r="935" spans="1:32" ht="12.75" customHeight="1">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row>
    <row r="936" spans="1:32" ht="12.75" customHeight="1">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row>
    <row r="937" spans="1:32" ht="12.75" customHeight="1">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row>
    <row r="938" spans="1:32" ht="12.75" customHeight="1">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row>
    <row r="939" spans="1:32" ht="12.75" customHeight="1">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row>
    <row r="940" spans="1:32" ht="12.75" customHeight="1">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row>
    <row r="941" spans="1:32" ht="12.75" customHeight="1">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row>
    <row r="942" spans="1:32" ht="12.75" customHeight="1">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row>
    <row r="943" spans="1:32" ht="12.75" customHeight="1">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row>
    <row r="944" spans="1:32" ht="12.75" customHeight="1">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row>
    <row r="945" spans="1:32" ht="12.75" customHeight="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row>
    <row r="946" spans="1:32" ht="12.75" customHeight="1">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row>
    <row r="947" spans="1:32" ht="12.75" customHeight="1">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row>
    <row r="948" spans="1:32" ht="12.75" customHeight="1">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row>
    <row r="949" spans="1:32" ht="12.75" customHeight="1">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row>
    <row r="950" spans="1:32" ht="12.75" customHeight="1">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row>
    <row r="951" spans="1:32" ht="12.75" customHeight="1">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row>
    <row r="952" spans="1:32" ht="12.75" customHeight="1">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row>
    <row r="953" spans="1:32" ht="12.75" customHeight="1">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row>
    <row r="954" spans="1:32" ht="12.75" customHeight="1">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row>
    <row r="955" spans="1:32" ht="12.75" customHeight="1">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row>
    <row r="956" spans="1:32" ht="12.75" customHeight="1">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row>
    <row r="957" spans="1:32" ht="12.75" customHeight="1">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row>
    <row r="958" spans="1:32" ht="12.75" customHeight="1">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row>
    <row r="959" spans="1:32" ht="12.75" customHeight="1">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row>
    <row r="960" spans="1:32" ht="12.75" customHeight="1">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row>
    <row r="961" spans="1:32" ht="12.75" customHeight="1">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row>
    <row r="962" spans="1:32" ht="12.75" customHeight="1">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row>
    <row r="963" spans="1:32" ht="12.75" customHeight="1">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row>
    <row r="964" spans="1:32" ht="12.75" customHeight="1">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row>
    <row r="965" spans="1:32" ht="12.75" customHeight="1">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row>
    <row r="966" spans="1:32" ht="12.75" customHeight="1">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row>
    <row r="967" spans="1:32" ht="12.75" customHeight="1">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row>
    <row r="968" spans="1:32" ht="12.75" customHeight="1">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row>
    <row r="969" spans="1:32" ht="12.75" customHeight="1">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row>
    <row r="970" spans="1:32" ht="12.75" customHeight="1">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row>
    <row r="971" spans="1:32" ht="12.75" customHeight="1">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row>
    <row r="972" spans="1:32" ht="12.75" customHeight="1">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row>
    <row r="973" spans="1:32" ht="12.75" customHeight="1">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row>
    <row r="974" spans="1:32" ht="12.75" customHeight="1">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row>
    <row r="975" spans="1:32" ht="12.75" customHeight="1">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row>
    <row r="976" spans="1:32" ht="12.75" customHeight="1">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row>
    <row r="977" spans="1:32" ht="12.75" customHeight="1">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row>
    <row r="978" spans="1:32" ht="12.75" customHeight="1">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row>
    <row r="979" spans="1:32" ht="12.75" customHeight="1">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row>
    <row r="980" spans="1:32" ht="12.75" customHeight="1">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row>
    <row r="981" spans="1:32" ht="12.75" customHeight="1">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row>
    <row r="982" spans="1:32" ht="12.75" customHeight="1">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row>
    <row r="983" spans="1:32" ht="12.75" customHeight="1">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row>
    <row r="984" spans="1:32" ht="12.75" customHeight="1">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row>
    <row r="985" spans="1:32" ht="12.75" customHeight="1">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row>
    <row r="986" spans="1:32" ht="12.75" customHeight="1">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row>
    <row r="987" spans="1:32" ht="12.75" customHeight="1">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row>
    <row r="988" spans="1:32" ht="12.75" customHeight="1">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row>
    <row r="989" spans="1:32" ht="12.75" customHeight="1">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row>
    <row r="990" spans="1:32" ht="12.75" customHeight="1">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row>
    <row r="991" spans="1:32" ht="12.75" customHeight="1">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row>
    <row r="992" spans="1:32" ht="12.75" customHeight="1">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row>
    <row r="993" spans="1:32" ht="12.75" customHeight="1">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row>
    <row r="994" spans="1:32" ht="12.75" customHeight="1">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row>
    <row r="995" spans="1:32" ht="12.75" customHeight="1">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row>
    <row r="996" spans="1:32" ht="12.75" customHeight="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row>
    <row r="997" spans="1:32" ht="12.75" customHeight="1">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row>
    <row r="998" spans="1:32" ht="12.75" customHeight="1">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row>
  </sheetData>
  <mergeCells count="90">
    <mergeCell ref="A13:AF13"/>
    <mergeCell ref="A73:AF73"/>
    <mergeCell ref="O10:P10"/>
    <mergeCell ref="Q10:R10"/>
    <mergeCell ref="S10:T10"/>
    <mergeCell ref="U10:V10"/>
    <mergeCell ref="W10:X10"/>
    <mergeCell ref="K10:L10"/>
    <mergeCell ref="M10:N10"/>
    <mergeCell ref="A10:B10"/>
    <mergeCell ref="C10:D10"/>
    <mergeCell ref="E10:F10"/>
    <mergeCell ref="G10:H10"/>
    <mergeCell ref="I10:J10"/>
    <mergeCell ref="A1:AF1"/>
    <mergeCell ref="U11:V11"/>
    <mergeCell ref="W11:X11"/>
    <mergeCell ref="A11:B11"/>
    <mergeCell ref="C11:D11"/>
    <mergeCell ref="E11:F11"/>
    <mergeCell ref="G11:H11"/>
    <mergeCell ref="I11:J11"/>
    <mergeCell ref="K11:L11"/>
    <mergeCell ref="M11:N11"/>
    <mergeCell ref="O11:P11"/>
    <mergeCell ref="Q11:R11"/>
    <mergeCell ref="S11:T11"/>
    <mergeCell ref="A3:B3"/>
    <mergeCell ref="E3:H3"/>
    <mergeCell ref="K3:M3"/>
    <mergeCell ref="E4:F4"/>
    <mergeCell ref="G4:H4"/>
    <mergeCell ref="K4:M5"/>
    <mergeCell ref="K7:L7"/>
    <mergeCell ref="M7:N7"/>
    <mergeCell ref="E5:F5"/>
    <mergeCell ref="G5:H5"/>
    <mergeCell ref="O7:P7"/>
    <mergeCell ref="Q7:R7"/>
    <mergeCell ref="S7:T7"/>
    <mergeCell ref="U7:V7"/>
    <mergeCell ref="W7:X7"/>
    <mergeCell ref="A7:A8"/>
    <mergeCell ref="C7:D7"/>
    <mergeCell ref="E7:F7"/>
    <mergeCell ref="G7:H7"/>
    <mergeCell ref="I7:J7"/>
    <mergeCell ref="U8:V8"/>
    <mergeCell ref="W8:X8"/>
    <mergeCell ref="G8:H8"/>
    <mergeCell ref="I8:J8"/>
    <mergeCell ref="K8:L8"/>
    <mergeCell ref="M8:N8"/>
    <mergeCell ref="O8:P8"/>
    <mergeCell ref="U9:V9"/>
    <mergeCell ref="W9:X9"/>
    <mergeCell ref="C8:D8"/>
    <mergeCell ref="E8:F8"/>
    <mergeCell ref="A9:B9"/>
    <mergeCell ref="C9:D9"/>
    <mergeCell ref="E9:F9"/>
    <mergeCell ref="G9:H9"/>
    <mergeCell ref="I9:J9"/>
    <mergeCell ref="Q8:R8"/>
    <mergeCell ref="S8:T8"/>
    <mergeCell ref="K9:L9"/>
    <mergeCell ref="M9:N9"/>
    <mergeCell ref="O9:P9"/>
    <mergeCell ref="Q9:R9"/>
    <mergeCell ref="S9:T9"/>
    <mergeCell ref="Y7:Z7"/>
    <mergeCell ref="Y8:Z8"/>
    <mergeCell ref="Y9:Z9"/>
    <mergeCell ref="Y10:Z10"/>
    <mergeCell ref="Y11:Z11"/>
    <mergeCell ref="AA7:AB7"/>
    <mergeCell ref="AA8:AB8"/>
    <mergeCell ref="AA9:AB9"/>
    <mergeCell ref="AA10:AB10"/>
    <mergeCell ref="AA11:AB11"/>
    <mergeCell ref="AC7:AD7"/>
    <mergeCell ref="AC8:AD8"/>
    <mergeCell ref="AC9:AD9"/>
    <mergeCell ref="AC10:AD10"/>
    <mergeCell ref="AC11:AD11"/>
    <mergeCell ref="AE7:AF7"/>
    <mergeCell ref="AE8:AF8"/>
    <mergeCell ref="AE9:AF9"/>
    <mergeCell ref="AE10:AF10"/>
    <mergeCell ref="AE11:AF11"/>
  </mergeCells>
  <printOptions horizontalCentered="1"/>
  <pageMargins left="0.39370078740157483" right="0.19685039370078741" top="0.39370078740157483" bottom="0.19685039370078741" header="0" footer="0"/>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5"/>
  <sheetViews>
    <sheetView showGridLines="0" topLeftCell="A4" zoomScale="82" workbookViewId="0">
      <selection activeCell="H18" sqref="H18"/>
    </sheetView>
  </sheetViews>
  <sheetFormatPr baseColWidth="10" defaultColWidth="14.42578125" defaultRowHeight="15" customHeight="1"/>
  <cols>
    <col min="1" max="1" width="6.140625" style="1" customWidth="1"/>
    <col min="2" max="2" width="13.7109375" style="1" customWidth="1"/>
    <col min="3" max="3" width="14.7109375" style="1" customWidth="1"/>
    <col min="4" max="4" width="11.140625" style="1" customWidth="1"/>
    <col min="5" max="5" width="10" style="1" customWidth="1"/>
    <col min="6" max="6" width="21.42578125" style="1" customWidth="1"/>
    <col min="7" max="7" width="12.140625" style="1" customWidth="1"/>
    <col min="8" max="8" width="13" style="1" customWidth="1"/>
    <col min="9" max="9" width="11.140625" style="1" customWidth="1"/>
    <col min="10" max="10" width="17" style="1" customWidth="1"/>
    <col min="11" max="11" width="11.140625" style="1" customWidth="1"/>
    <col min="12" max="12" width="8.140625" style="1" customWidth="1"/>
    <col min="13" max="13" width="17.7109375" style="1" customWidth="1"/>
    <col min="14" max="14" width="23" style="1" customWidth="1"/>
    <col min="15" max="15" width="22.140625" style="1" customWidth="1"/>
    <col min="16" max="16" width="11.42578125" style="1" customWidth="1"/>
    <col min="17" max="17" width="13.7109375" style="1" hidden="1" customWidth="1"/>
    <col min="18" max="18" width="8.28515625" style="1" hidden="1" customWidth="1"/>
    <col min="19" max="26" width="11.42578125" style="1" customWidth="1"/>
    <col min="27" max="16384" width="14.42578125" style="1"/>
  </cols>
  <sheetData>
    <row r="1" spans="1:26" ht="31.5" customHeight="1">
      <c r="A1" s="570" t="str">
        <f>+'1_ENTREGA'!A1</f>
        <v>UNIVERSIDAD DE ANTIOQUIA</v>
      </c>
      <c r="B1" s="402"/>
      <c r="C1" s="402"/>
      <c r="D1" s="402"/>
      <c r="E1" s="402"/>
      <c r="F1" s="402"/>
      <c r="G1" s="402"/>
      <c r="H1" s="402"/>
      <c r="I1" s="402"/>
      <c r="J1" s="402"/>
      <c r="K1" s="402"/>
      <c r="L1" s="402"/>
      <c r="M1" s="402"/>
      <c r="N1" s="402"/>
      <c r="O1" s="404"/>
      <c r="P1" s="71"/>
      <c r="Q1" s="71"/>
      <c r="R1" s="71"/>
      <c r="S1" s="71"/>
      <c r="T1" s="71"/>
      <c r="U1" s="71"/>
      <c r="V1" s="71"/>
      <c r="W1" s="71"/>
      <c r="X1" s="71"/>
      <c r="Y1" s="71"/>
      <c r="Z1" s="71"/>
    </row>
    <row r="2" spans="1:26" ht="25.5" customHeight="1">
      <c r="A2" s="571" t="str">
        <f>+'1_ENTREGA'!A2</f>
        <v>Invitación Pública N° VA-003-2022</v>
      </c>
      <c r="B2" s="406"/>
      <c r="C2" s="406"/>
      <c r="D2" s="406"/>
      <c r="E2" s="406"/>
      <c r="F2" s="406"/>
      <c r="G2" s="406"/>
      <c r="H2" s="406"/>
      <c r="I2" s="406"/>
      <c r="J2" s="406"/>
      <c r="K2" s="406"/>
      <c r="L2" s="406"/>
      <c r="M2" s="406"/>
      <c r="N2" s="406"/>
      <c r="O2" s="407"/>
      <c r="P2" s="71"/>
      <c r="Q2" s="71"/>
      <c r="R2" s="71"/>
      <c r="S2" s="71"/>
      <c r="T2" s="71"/>
      <c r="U2" s="71"/>
      <c r="V2" s="71"/>
      <c r="W2" s="71"/>
      <c r="X2" s="71"/>
      <c r="Y2" s="71"/>
      <c r="Z2" s="71"/>
    </row>
    <row r="3" spans="1:26" ht="68.25" customHeight="1">
      <c r="A3" s="572"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B3" s="406"/>
      <c r="C3" s="406"/>
      <c r="D3" s="406"/>
      <c r="E3" s="406"/>
      <c r="F3" s="406"/>
      <c r="G3" s="406"/>
      <c r="H3" s="406"/>
      <c r="I3" s="406"/>
      <c r="J3" s="406"/>
      <c r="K3" s="406"/>
      <c r="L3" s="406"/>
      <c r="M3" s="406"/>
      <c r="N3" s="406"/>
      <c r="O3" s="407"/>
      <c r="P3" s="71"/>
      <c r="Q3" s="71"/>
      <c r="R3" s="71"/>
      <c r="S3" s="71"/>
      <c r="T3" s="71"/>
      <c r="U3" s="71"/>
      <c r="V3" s="71"/>
      <c r="W3" s="71"/>
      <c r="X3" s="71"/>
      <c r="Y3" s="71"/>
      <c r="Z3" s="71"/>
    </row>
    <row r="4" spans="1:26" ht="26.25" customHeight="1">
      <c r="A4" s="409"/>
      <c r="B4" s="410"/>
      <c r="C4" s="410"/>
      <c r="D4" s="410"/>
      <c r="E4" s="410"/>
      <c r="F4" s="410"/>
      <c r="G4" s="410"/>
      <c r="H4" s="410"/>
      <c r="I4" s="410"/>
      <c r="J4" s="410"/>
      <c r="K4" s="410"/>
      <c r="L4" s="410"/>
      <c r="M4" s="410"/>
      <c r="N4" s="410"/>
      <c r="O4" s="412"/>
      <c r="P4" s="71"/>
      <c r="Q4" s="71"/>
      <c r="R4" s="71"/>
      <c r="S4" s="71"/>
      <c r="T4" s="71"/>
      <c r="U4" s="71"/>
      <c r="V4" s="71"/>
      <c r="W4" s="71"/>
      <c r="X4" s="71"/>
      <c r="Y4" s="71"/>
      <c r="Z4" s="71"/>
    </row>
    <row r="5" spans="1:26" ht="15.75" thickBot="1">
      <c r="A5" s="99"/>
      <c r="B5" s="99"/>
      <c r="C5" s="99"/>
      <c r="D5" s="99"/>
      <c r="E5" s="99"/>
      <c r="F5" s="99"/>
      <c r="G5" s="99"/>
      <c r="H5" s="99"/>
      <c r="I5" s="99"/>
      <c r="J5" s="99"/>
      <c r="K5" s="99"/>
      <c r="L5" s="99"/>
      <c r="M5" s="99"/>
      <c r="N5" s="99"/>
      <c r="O5" s="99"/>
      <c r="P5" s="71"/>
      <c r="Q5" s="71"/>
      <c r="R5" s="71"/>
      <c r="S5" s="71"/>
      <c r="T5" s="71"/>
      <c r="U5" s="71"/>
      <c r="V5" s="71"/>
      <c r="W5" s="71"/>
      <c r="X5" s="71"/>
      <c r="Y5" s="71"/>
      <c r="Z5" s="71"/>
    </row>
    <row r="6" spans="1:26" ht="15" customHeight="1" thickBot="1">
      <c r="A6" s="573" t="s">
        <v>131</v>
      </c>
      <c r="B6" s="499"/>
      <c r="C6" s="100">
        <v>3912.34</v>
      </c>
      <c r="D6" s="573" t="s">
        <v>132</v>
      </c>
      <c r="E6" s="498"/>
      <c r="F6" s="499"/>
      <c r="G6" s="574" t="s">
        <v>133</v>
      </c>
      <c r="H6" s="498"/>
      <c r="I6" s="498"/>
      <c r="J6" s="499"/>
      <c r="K6" s="99"/>
      <c r="L6" s="99"/>
      <c r="M6" s="101" t="s">
        <v>134</v>
      </c>
      <c r="N6" s="102">
        <f>'5.2.1 EXPERIENCIA GRAL'!$N$6</f>
        <v>860914842</v>
      </c>
      <c r="P6" s="71"/>
      <c r="Q6" s="71"/>
      <c r="R6" s="71"/>
      <c r="S6" s="71"/>
      <c r="T6" s="71"/>
      <c r="U6" s="71"/>
      <c r="V6" s="71"/>
      <c r="W6" s="71"/>
      <c r="X6" s="71"/>
      <c r="Y6" s="71"/>
      <c r="Z6" s="71"/>
    </row>
    <row r="7" spans="1:26" ht="21.75" thickBot="1">
      <c r="A7" s="563" t="s">
        <v>135</v>
      </c>
      <c r="B7" s="499"/>
      <c r="C7" s="103">
        <v>44712</v>
      </c>
      <c r="D7" s="104">
        <v>1</v>
      </c>
      <c r="E7" s="568" t="s">
        <v>136</v>
      </c>
      <c r="F7" s="499"/>
      <c r="G7" s="105">
        <f>IF(($C$6-TRUNC($C$6))&lt;=0.5,1,2)</f>
        <v>1</v>
      </c>
      <c r="H7" s="564" t="str">
        <f>IF(G7=3,VLOOKUP(G7,$D$7:$E$8,2,FALSE),IF(G7=2,VLOOKUP(G7,$D$7:$E$8,2,FALSE),IF(G7=1,VLOOKUP(G7,$D$7:$E$8,2,FALSE),"NINGUNO")))</f>
        <v>Desviación estándar</v>
      </c>
      <c r="I7" s="565"/>
      <c r="J7" s="262">
        <f ca="1">IF($H$7="Media aritmética",ROUND(SUM(F14:G17)/N7,2),ROUND(_xlfn.STDEV.P(F14:G17),2))</f>
        <v>0</v>
      </c>
      <c r="K7" s="99"/>
      <c r="L7" s="99"/>
      <c r="M7" s="106" t="s">
        <v>137</v>
      </c>
      <c r="N7" s="107">
        <v>1</v>
      </c>
      <c r="P7" s="71"/>
      <c r="Q7" s="71"/>
      <c r="R7" s="71"/>
      <c r="S7" s="71"/>
      <c r="T7" s="71"/>
      <c r="U7" s="71"/>
      <c r="V7" s="71"/>
      <c r="W7" s="71"/>
      <c r="X7" s="71"/>
      <c r="Y7" s="71"/>
      <c r="Z7" s="71"/>
    </row>
    <row r="8" spans="1:26" ht="26.25" customHeight="1" thickBot="1">
      <c r="A8" s="563" t="s">
        <v>138</v>
      </c>
      <c r="B8" s="499"/>
      <c r="C8" s="108">
        <v>723457850</v>
      </c>
      <c r="D8" s="104">
        <v>2</v>
      </c>
      <c r="E8" s="568" t="s">
        <v>139</v>
      </c>
      <c r="F8" s="499"/>
      <c r="G8" s="99"/>
      <c r="H8" s="99"/>
      <c r="I8" s="99"/>
      <c r="J8" s="99"/>
      <c r="K8" s="99"/>
      <c r="L8" s="99"/>
      <c r="M8" s="99"/>
      <c r="N8" s="99"/>
      <c r="O8" s="99"/>
      <c r="P8" s="71"/>
      <c r="Q8" s="71"/>
      <c r="R8" s="71"/>
      <c r="S8" s="71"/>
      <c r="T8" s="71"/>
      <c r="U8" s="71"/>
      <c r="V8" s="71"/>
      <c r="W8" s="71"/>
      <c r="X8" s="71"/>
      <c r="Y8" s="71"/>
      <c r="Z8" s="71"/>
    </row>
    <row r="9" spans="1:26" ht="21" hidden="1" customHeight="1">
      <c r="A9" s="563" t="s">
        <v>140</v>
      </c>
      <c r="B9" s="499"/>
      <c r="C9" s="109">
        <v>0</v>
      </c>
      <c r="D9" s="99"/>
      <c r="E9" s="99"/>
      <c r="F9" s="99"/>
      <c r="G9" s="99"/>
      <c r="H9" s="99"/>
      <c r="I9" s="99"/>
      <c r="J9" s="99"/>
      <c r="K9" s="99"/>
      <c r="L9" s="99"/>
      <c r="M9" s="99"/>
      <c r="N9" s="99"/>
      <c r="O9" s="99"/>
      <c r="P9" s="71"/>
      <c r="Q9" s="71"/>
      <c r="R9" s="71"/>
      <c r="S9" s="71"/>
      <c r="T9" s="71"/>
      <c r="U9" s="71"/>
      <c r="V9" s="71"/>
      <c r="W9" s="71"/>
      <c r="X9" s="71"/>
      <c r="Y9" s="71"/>
      <c r="Z9" s="71"/>
    </row>
    <row r="10" spans="1:26" ht="21" customHeight="1">
      <c r="A10" s="99"/>
      <c r="B10" s="99"/>
      <c r="C10" s="99"/>
      <c r="D10" s="99"/>
      <c r="E10" s="99"/>
      <c r="F10" s="99"/>
      <c r="G10" s="99"/>
      <c r="H10" s="99"/>
      <c r="I10" s="99"/>
      <c r="J10" s="99"/>
      <c r="K10" s="99"/>
      <c r="L10" s="99"/>
      <c r="M10" s="99"/>
      <c r="N10" s="99"/>
      <c r="O10" s="99"/>
      <c r="P10" s="71"/>
      <c r="Q10" s="71"/>
      <c r="R10" s="71"/>
      <c r="S10" s="71"/>
      <c r="T10" s="71"/>
      <c r="U10" s="71"/>
      <c r="V10" s="71"/>
      <c r="W10" s="71"/>
      <c r="X10" s="71"/>
      <c r="Y10" s="71"/>
      <c r="Z10" s="71"/>
    </row>
    <row r="11" spans="1:26" ht="28.5" customHeight="1">
      <c r="A11" s="99"/>
      <c r="B11" s="99"/>
      <c r="C11" s="99"/>
      <c r="D11" s="99"/>
      <c r="E11" s="99"/>
      <c r="F11" s="99"/>
      <c r="G11" s="71"/>
      <c r="H11" s="569" t="s">
        <v>141</v>
      </c>
      <c r="I11" s="427"/>
      <c r="J11" s="544"/>
      <c r="K11" s="110" t="s">
        <v>67</v>
      </c>
      <c r="L11" s="71"/>
      <c r="M11" s="99"/>
      <c r="N11" s="71"/>
      <c r="O11" s="71"/>
      <c r="P11" s="71"/>
      <c r="Q11" s="71"/>
      <c r="R11" s="71"/>
      <c r="S11" s="71"/>
      <c r="T11" s="71"/>
      <c r="U11" s="71"/>
      <c r="V11" s="71"/>
      <c r="W11" s="71"/>
      <c r="X11" s="71"/>
      <c r="Y11" s="71"/>
      <c r="Z11" s="71"/>
    </row>
    <row r="12" spans="1:26" ht="18" customHeight="1">
      <c r="A12" s="111"/>
      <c r="B12" s="99"/>
      <c r="C12" s="111"/>
      <c r="D12" s="99"/>
      <c r="E12" s="112" t="s">
        <v>142</v>
      </c>
      <c r="F12" s="99"/>
      <c r="G12" s="71"/>
      <c r="H12" s="113">
        <v>100</v>
      </c>
      <c r="I12" s="113">
        <v>120</v>
      </c>
      <c r="J12" s="113">
        <f>200-I12</f>
        <v>80</v>
      </c>
      <c r="K12" s="110">
        <f>+SUM(H12:J12)</f>
        <v>300</v>
      </c>
      <c r="L12" s="99"/>
      <c r="M12" s="71"/>
      <c r="N12" s="71"/>
      <c r="O12" s="71"/>
      <c r="P12" s="71"/>
      <c r="Q12" s="71"/>
      <c r="R12" s="71"/>
      <c r="S12" s="71"/>
      <c r="T12" s="71"/>
      <c r="U12" s="71"/>
      <c r="V12" s="71"/>
      <c r="W12" s="71"/>
      <c r="X12" s="71"/>
      <c r="Y12" s="71"/>
      <c r="Z12" s="71"/>
    </row>
    <row r="13" spans="1:26" ht="47.25" customHeight="1">
      <c r="A13" s="114" t="s">
        <v>143</v>
      </c>
      <c r="B13" s="566" t="s">
        <v>144</v>
      </c>
      <c r="C13" s="427"/>
      <c r="D13" s="424"/>
      <c r="E13" s="115" t="s">
        <v>145</v>
      </c>
      <c r="F13" s="566" t="s">
        <v>146</v>
      </c>
      <c r="G13" s="424"/>
      <c r="H13" s="116" t="s">
        <v>147</v>
      </c>
      <c r="I13" s="116" t="s">
        <v>148</v>
      </c>
      <c r="J13" s="116" t="s">
        <v>149</v>
      </c>
      <c r="K13" s="117" t="s">
        <v>150</v>
      </c>
      <c r="L13" s="117" t="s">
        <v>151</v>
      </c>
      <c r="M13" s="566" t="s">
        <v>152</v>
      </c>
      <c r="N13" s="424"/>
      <c r="O13" s="71"/>
      <c r="P13" s="118"/>
      <c r="Q13" s="567" t="s">
        <v>151</v>
      </c>
      <c r="R13" s="397"/>
      <c r="S13" s="71"/>
      <c r="T13" s="71"/>
      <c r="U13" s="71"/>
      <c r="V13" s="71"/>
      <c r="W13" s="71"/>
      <c r="X13" s="71"/>
      <c r="Y13" s="71"/>
      <c r="Z13" s="71"/>
    </row>
    <row r="14" spans="1:26" ht="26.25">
      <c r="A14" s="119">
        <f>+IF('1_ENTREGA'!A8="","",'1_ENTREGA'!A8)</f>
        <v>1</v>
      </c>
      <c r="B14" s="561" t="str">
        <f t="shared" ref="B14:B17" si="0">IF(A14="","",VLOOKUP(A14,LISTA_OFERENTES,2,FALSE))</f>
        <v>NORLAB S.A.S</v>
      </c>
      <c r="C14" s="427"/>
      <c r="D14" s="424"/>
      <c r="E14" s="120" t="s">
        <v>373</v>
      </c>
      <c r="F14" s="562" t="str">
        <f t="shared" ref="F14:F17" si="1">IF(OR(E14="NH",E14=""),"",IF(VLOOKUP(A14,COSTO_D,2,FALSE)&gt;$C$8,"REVISAR",ROUND(VLOOKUP(A14,COSTO_D,2,FALSE),0)))</f>
        <v/>
      </c>
      <c r="G14" s="424"/>
      <c r="H14" s="121" t="str">
        <f>IF(F14="","",IF($H$7="Media aritmética",(F14&lt;=$J$7)*100+(F14&gt;$J$7)*0,IF(AND((AVERAGE($F$14:$F$17)-$J$7/2&lt;=F14),(F14&lt;(AVERAGE($F$14:$F$17)+$J$7/2))),100,0)))</f>
        <v/>
      </c>
      <c r="I14" s="121" t="str">
        <f>+IF(E14="H",HLOOKUP(A14,'Cálculo Pt2'!$C$7:$X$11,3,FALSE),"")</f>
        <v/>
      </c>
      <c r="J14" s="121" t="str">
        <f>+IF(E14="H",HLOOKUP(A14,'Cálculo Pt2'!$C$7:$X$11,4,FALSE),"")</f>
        <v/>
      </c>
      <c r="K14" s="122" t="str">
        <f t="shared" ref="K14:K17" si="2">IF(OR(E14="",E14="NH"),"",SUM(H14:J14))</f>
        <v/>
      </c>
      <c r="L14" s="123" t="str">
        <f t="shared" ref="L14:L17" si="3">IFERROR(IF(OR(E14=" ",E14="NH")," ",VLOOKUP(K14,ORDEN_1,2,FALSE))," ")</f>
        <v xml:space="preserve"> </v>
      </c>
      <c r="M14" s="559" t="s">
        <v>374</v>
      </c>
      <c r="N14" s="560"/>
      <c r="O14" s="124"/>
      <c r="P14" s="124"/>
      <c r="Q14" s="118">
        <f>IFERROR(LARGE($K$14:$K$17,$R$14:$R$17)," ")</f>
        <v>300</v>
      </c>
      <c r="R14" s="125">
        <v>1</v>
      </c>
      <c r="S14" s="124"/>
      <c r="T14" s="124"/>
      <c r="U14" s="124"/>
      <c r="V14" s="124"/>
      <c r="W14" s="124"/>
      <c r="X14" s="124"/>
      <c r="Y14" s="124"/>
      <c r="Z14" s="124"/>
    </row>
    <row r="15" spans="1:26" ht="26.25">
      <c r="A15" s="119">
        <f>+IF('1_ENTREGA'!A9="","",'1_ENTREGA'!A9)</f>
        <v>2</v>
      </c>
      <c r="B15" s="561" t="str">
        <f t="shared" si="0"/>
        <v>LABBRANDS S.A.S</v>
      </c>
      <c r="C15" s="427"/>
      <c r="D15" s="424"/>
      <c r="E15" s="120" t="s">
        <v>372</v>
      </c>
      <c r="F15" s="562">
        <f t="shared" ca="1" si="1"/>
        <v>613000000</v>
      </c>
      <c r="G15" s="424"/>
      <c r="H15" s="121">
        <v>100</v>
      </c>
      <c r="I15" s="121">
        <v>120</v>
      </c>
      <c r="J15" s="121">
        <v>80</v>
      </c>
      <c r="K15" s="122">
        <f t="shared" si="2"/>
        <v>300</v>
      </c>
      <c r="L15" s="123">
        <f t="shared" si="3"/>
        <v>1</v>
      </c>
      <c r="M15" s="559"/>
      <c r="N15" s="560"/>
      <c r="O15" s="124"/>
      <c r="P15" s="124"/>
      <c r="Q15" s="118" t="str">
        <f>IFERROR(LARGE($K$14:$K$17,$R$14:$R$17)," ")</f>
        <v xml:space="preserve"> </v>
      </c>
      <c r="R15" s="125">
        <v>2</v>
      </c>
      <c r="S15" s="124"/>
      <c r="T15" s="124"/>
      <c r="U15" s="124"/>
      <c r="V15" s="124"/>
      <c r="W15" s="124"/>
      <c r="X15" s="124"/>
      <c r="Y15" s="124"/>
      <c r="Z15" s="124"/>
    </row>
    <row r="16" spans="1:26" ht="26.25">
      <c r="A16" s="119">
        <f>+IF('1_ENTREGA'!A10="","",'1_ENTREGA'!A10)</f>
        <v>3</v>
      </c>
      <c r="B16" s="561" t="str">
        <f t="shared" si="0"/>
        <v>AVANTIKA COLOMBIA S.A.S</v>
      </c>
      <c r="C16" s="427"/>
      <c r="D16" s="424"/>
      <c r="E16" s="120" t="s">
        <v>373</v>
      </c>
      <c r="F16" s="562" t="str">
        <f t="shared" si="1"/>
        <v/>
      </c>
      <c r="G16" s="424"/>
      <c r="H16" s="121" t="str">
        <f>IF(F16="","",IF($H$7="Media aritmética",(F16&lt;=$J$7)*100+(F16&gt;$J$7)*0,IF(AND((AVERAGE($F$14:$F$17)-$J$7/2&lt;=F16),(F16&lt;(AVERAGE($F$14:$F$17)+$J$7/2))),100,0)))</f>
        <v/>
      </c>
      <c r="I16" s="121" t="str">
        <f>+IF(E16="H",HLOOKUP(A16,'Cálculo Pt2'!$C$7:$AF$11,3,FALSE),"")</f>
        <v/>
      </c>
      <c r="J16" s="121" t="str">
        <f>+IF(E16="H",HLOOKUP(A16,'Cálculo Pt2'!$C$7:$AF$11,4,FALSE),"")</f>
        <v/>
      </c>
      <c r="K16" s="122" t="str">
        <f t="shared" si="2"/>
        <v/>
      </c>
      <c r="L16" s="123" t="str">
        <f t="shared" si="3"/>
        <v xml:space="preserve"> </v>
      </c>
      <c r="M16" s="559" t="s">
        <v>374</v>
      </c>
      <c r="N16" s="560"/>
      <c r="O16" s="124"/>
      <c r="P16" s="124"/>
      <c r="Q16" s="118" t="str">
        <f>IFERROR(LARGE($K$14:$K$17,$R$14:$R$17)," ")</f>
        <v xml:space="preserve"> </v>
      </c>
      <c r="R16" s="125">
        <v>3</v>
      </c>
      <c r="S16" s="124"/>
      <c r="T16" s="124"/>
      <c r="U16" s="124"/>
      <c r="V16" s="124"/>
      <c r="W16" s="124"/>
      <c r="X16" s="124"/>
      <c r="Y16" s="124"/>
      <c r="Z16" s="124"/>
    </row>
    <row r="17" spans="1:26" ht="26.25">
      <c r="A17" s="119">
        <f>+IF('1_ENTREGA'!A11="","",'1_ENTREGA'!A11)</f>
        <v>4</v>
      </c>
      <c r="B17" s="561" t="str">
        <f t="shared" si="0"/>
        <v>AVANTIKA COLOMBIA S.A.S</v>
      </c>
      <c r="C17" s="427"/>
      <c r="D17" s="424"/>
      <c r="E17" s="120" t="s">
        <v>373</v>
      </c>
      <c r="F17" s="562" t="str">
        <f t="shared" si="1"/>
        <v/>
      </c>
      <c r="G17" s="424"/>
      <c r="H17" s="121" t="str">
        <f>IF(F17="","",IF($H$7="Media aritmética",(F17&lt;=$J$7)*100+(F17&gt;$J$7)*0,IF(AND((AVERAGE($F$14:$F$17)-$J$7/2&lt;=F17),(F17&lt;(AVERAGE($F$14:$F$17)+$J$7/2))),100,0)))</f>
        <v/>
      </c>
      <c r="I17" s="121" t="str">
        <f>+IF(E17="H",HLOOKUP(A17,'Cálculo Pt2'!$C$7:$AF$11,3,FALSE),"")</f>
        <v/>
      </c>
      <c r="J17" s="121" t="str">
        <f>+IF(E17="H",HLOOKUP(A17,'Cálculo Pt2'!$C$7:$AF$11,4,FALSE),"")</f>
        <v/>
      </c>
      <c r="K17" s="122" t="str">
        <f t="shared" si="2"/>
        <v/>
      </c>
      <c r="L17" s="123" t="str">
        <f t="shared" si="3"/>
        <v xml:space="preserve"> </v>
      </c>
      <c r="M17" s="559" t="s">
        <v>374</v>
      </c>
      <c r="N17" s="560"/>
      <c r="O17" s="124"/>
      <c r="P17" s="124"/>
      <c r="Q17" s="118" t="str">
        <f>IFERROR(LARGE($K$14:$K$17,$R$14:$R$17)," ")</f>
        <v xml:space="preserve"> </v>
      </c>
      <c r="R17" s="125">
        <v>4</v>
      </c>
      <c r="S17" s="124"/>
      <c r="T17" s="124"/>
      <c r="U17" s="124"/>
      <c r="V17" s="124"/>
      <c r="W17" s="124"/>
      <c r="X17" s="124"/>
      <c r="Y17" s="124"/>
      <c r="Z17" s="124"/>
    </row>
    <row r="18" spans="1:26" ht="15.75" customHeight="1">
      <c r="A18" s="71"/>
      <c r="B18" s="71"/>
      <c r="C18" s="71"/>
      <c r="D18" s="71"/>
      <c r="E18" s="71"/>
      <c r="F18" s="126"/>
      <c r="G18" s="71"/>
      <c r="H18" s="71"/>
      <c r="I18" s="71"/>
      <c r="J18" s="71"/>
      <c r="K18" s="127"/>
      <c r="L18" s="71"/>
      <c r="M18" s="71"/>
      <c r="N18" s="71"/>
      <c r="O18" s="71"/>
      <c r="P18" s="71"/>
      <c r="Q18" s="71"/>
      <c r="R18" s="71"/>
      <c r="S18" s="71"/>
      <c r="T18" s="71"/>
      <c r="U18" s="71"/>
      <c r="V18" s="71"/>
      <c r="W18" s="71"/>
      <c r="X18" s="71"/>
      <c r="Y18" s="71"/>
      <c r="Z18" s="71"/>
    </row>
    <row r="19" spans="1:26" ht="15.7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row>
    <row r="20" spans="1:26" ht="15.75" customHeight="1">
      <c r="A20" s="71"/>
      <c r="B20" s="71"/>
      <c r="C20" s="71"/>
      <c r="D20" s="71"/>
      <c r="E20" s="71"/>
      <c r="F20" s="183"/>
      <c r="G20" s="71"/>
      <c r="H20" s="71"/>
      <c r="I20" s="71"/>
      <c r="J20" s="71"/>
      <c r="K20" s="71"/>
      <c r="L20" s="71"/>
      <c r="M20" s="71"/>
      <c r="N20" s="71"/>
      <c r="O20" s="71"/>
      <c r="P20" s="71"/>
      <c r="Q20" s="71"/>
      <c r="R20" s="71"/>
      <c r="S20" s="71"/>
      <c r="T20" s="71"/>
      <c r="U20" s="71"/>
      <c r="V20" s="71"/>
      <c r="W20" s="71"/>
      <c r="X20" s="71"/>
      <c r="Y20" s="71"/>
      <c r="Z20" s="71"/>
    </row>
    <row r="21" spans="1:26" ht="15.75" customHeight="1">
      <c r="A21" s="71"/>
      <c r="B21" s="71"/>
      <c r="C21" s="71"/>
      <c r="D21" s="71"/>
      <c r="E21" s="71"/>
      <c r="F21" s="183"/>
      <c r="G21" s="71"/>
      <c r="H21" s="71"/>
      <c r="I21" s="71"/>
      <c r="J21" s="71"/>
      <c r="K21" s="71"/>
      <c r="L21" s="71"/>
      <c r="M21" s="71"/>
      <c r="N21" s="71"/>
      <c r="O21" s="71"/>
      <c r="P21" s="71"/>
      <c r="Q21" s="71"/>
      <c r="R21" s="71"/>
      <c r="S21" s="71"/>
      <c r="T21" s="71"/>
      <c r="U21" s="71"/>
      <c r="V21" s="71"/>
      <c r="W21" s="71"/>
      <c r="X21" s="71"/>
      <c r="Y21" s="71"/>
      <c r="Z21" s="71"/>
    </row>
    <row r="22" spans="1:26" ht="15.75" customHeight="1">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row>
    <row r="23" spans="1:26" ht="15.75" customHeight="1">
      <c r="A23" s="71"/>
      <c r="B23" s="71"/>
      <c r="C23" s="71"/>
      <c r="D23" s="71"/>
      <c r="E23" s="71"/>
      <c r="F23" s="184"/>
      <c r="G23" s="71"/>
      <c r="H23" s="71"/>
      <c r="I23" s="71"/>
      <c r="J23" s="71"/>
      <c r="K23" s="71"/>
      <c r="L23" s="71"/>
      <c r="M23" s="71"/>
      <c r="N23" s="71"/>
      <c r="O23" s="71"/>
      <c r="P23" s="71"/>
      <c r="Q23" s="71"/>
      <c r="R23" s="71"/>
      <c r="S23" s="71"/>
      <c r="T23" s="71"/>
      <c r="U23" s="71"/>
      <c r="V23" s="71"/>
      <c r="W23" s="71"/>
      <c r="X23" s="71"/>
      <c r="Y23" s="71"/>
      <c r="Z23" s="71"/>
    </row>
    <row r="24" spans="1:26" ht="15.75" customHeight="1">
      <c r="A24" s="71"/>
      <c r="B24" s="71"/>
      <c r="C24" s="71"/>
      <c r="D24" s="71"/>
      <c r="E24" s="71"/>
      <c r="F24" s="184"/>
      <c r="G24" s="71"/>
      <c r="H24" s="71"/>
      <c r="I24" s="71"/>
      <c r="J24" s="71"/>
      <c r="K24" s="71"/>
      <c r="L24" s="71"/>
      <c r="M24" s="71"/>
      <c r="N24" s="71"/>
      <c r="O24" s="71"/>
      <c r="P24" s="71"/>
      <c r="Q24" s="71"/>
      <c r="R24" s="71"/>
      <c r="S24" s="71"/>
      <c r="T24" s="71"/>
      <c r="U24" s="71"/>
      <c r="V24" s="71"/>
      <c r="W24" s="71"/>
      <c r="X24" s="71"/>
      <c r="Y24" s="71"/>
      <c r="Z24" s="71"/>
    </row>
    <row r="25" spans="1:26" ht="15.7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spans="1:26" ht="15.75" customHeight="1">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ht="15.75" customHeight="1">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spans="1:26" ht="15.75" customHeight="1">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5.75" customHeight="1">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row>
    <row r="30" spans="1:26" ht="15.75" customHeight="1">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5.75" customHeight="1">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spans="1:26" ht="15.7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5.75" customHeight="1">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spans="1:26" ht="15.75"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5.7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5.7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5.7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5.7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5.7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5.7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5.7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5.7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5.7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5.7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5.7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5.7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5.7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5.7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5.7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5.7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5.7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5.7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5.7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5.7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5.7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5.7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5.7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5.7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5.7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5.7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5.7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5.7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5.7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5.7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5.7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5.7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5.7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5.7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5.7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5.7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5.7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5.7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5.7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5.7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5.7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5.7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5.7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5.7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5.7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5.7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5.7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sheetData>
  <sheetProtection algorithmName="SHA-512" hashValue="yG0yhNgXD4WfHBMZyDbSi1lInfQ8vPZQVRHfg9+cqs4XHdBCspLQbB5gykbKhDaUNQD84wM/pxc+0LbQzYM7IA==" saltValue="w+iPSOzaXIeC/0NU+8Zv3g==" spinCount="100000" sheet="1" objects="1" scenarios="1"/>
  <mergeCells count="30">
    <mergeCell ref="A1:O1"/>
    <mergeCell ref="A2:O2"/>
    <mergeCell ref="A3:O3"/>
    <mergeCell ref="A4:O4"/>
    <mergeCell ref="A6:B6"/>
    <mergeCell ref="G6:J6"/>
    <mergeCell ref="D6:F6"/>
    <mergeCell ref="A7:B7"/>
    <mergeCell ref="H7:I7"/>
    <mergeCell ref="F13:G13"/>
    <mergeCell ref="M13:N13"/>
    <mergeCell ref="Q13:R13"/>
    <mergeCell ref="E7:F7"/>
    <mergeCell ref="A8:B8"/>
    <mergeCell ref="E8:F8"/>
    <mergeCell ref="A9:B9"/>
    <mergeCell ref="H11:J11"/>
    <mergeCell ref="B13:D13"/>
    <mergeCell ref="M14:N14"/>
    <mergeCell ref="B15:D15"/>
    <mergeCell ref="F15:G15"/>
    <mergeCell ref="B16:D16"/>
    <mergeCell ref="M17:N17"/>
    <mergeCell ref="F16:G16"/>
    <mergeCell ref="F17:G17"/>
    <mergeCell ref="B14:D14"/>
    <mergeCell ref="F14:G14"/>
    <mergeCell ref="B17:D17"/>
    <mergeCell ref="M15:N15"/>
    <mergeCell ref="M16:N16"/>
  </mergeCells>
  <conditionalFormatting sqref="L14:L17">
    <cfRule type="cellIs" dxfId="2" priority="4" operator="equal">
      <formula>1</formula>
    </cfRule>
  </conditionalFormatting>
  <conditionalFormatting sqref="E14:E17">
    <cfRule type="cellIs" dxfId="1" priority="5" operator="equal">
      <formula>"NH"</formula>
    </cfRule>
  </conditionalFormatting>
  <conditionalFormatting sqref="E14:E17">
    <cfRule type="cellIs" dxfId="0" priority="6" operator="equal">
      <formula>"H"</formula>
    </cfRule>
  </conditionalFormatting>
  <printOptions horizontalCentered="1"/>
  <pageMargins left="0.39370078740157483" right="0.19685039370078741" top="0.59055118110236227" bottom="0.39370078740157483" header="0" footer="0"/>
  <pageSetup scale="76"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70" zoomScaleNormal="70" workbookViewId="0">
      <selection activeCell="D9" sqref="D9"/>
    </sheetView>
  </sheetViews>
  <sheetFormatPr baseColWidth="10" defaultColWidth="14.42578125" defaultRowHeight="15" customHeight="1"/>
  <cols>
    <col min="1" max="1" width="5.5703125" style="1" customWidth="1"/>
    <col min="2" max="2" width="22.85546875" style="1" customWidth="1"/>
    <col min="3" max="3" width="35.28515625" style="1" customWidth="1"/>
    <col min="4" max="4" width="39.42578125" style="1" customWidth="1"/>
    <col min="5" max="5" width="16.28515625" style="1" customWidth="1"/>
    <col min="6" max="6" width="39.28515625" style="4" customWidth="1"/>
    <col min="7" max="7" width="32.28515625" style="1" customWidth="1"/>
    <col min="8" max="8" width="33.42578125" style="1" customWidth="1"/>
    <col min="9" max="9" width="30.42578125" style="1" customWidth="1"/>
    <col min="10" max="26" width="11.42578125" style="1" customWidth="1"/>
    <col min="27" max="16384" width="14.42578125" style="1"/>
  </cols>
  <sheetData>
    <row r="1" spans="1:26" ht="34.5" customHeight="1">
      <c r="A1" s="398"/>
      <c r="B1" s="401" t="s">
        <v>0</v>
      </c>
      <c r="C1" s="402"/>
      <c r="D1" s="402"/>
      <c r="E1" s="402"/>
      <c r="F1" s="403"/>
      <c r="G1" s="402"/>
      <c r="H1" s="402"/>
      <c r="I1" s="404"/>
      <c r="J1" s="5"/>
      <c r="K1" s="5"/>
      <c r="L1" s="5"/>
      <c r="M1" s="5"/>
      <c r="N1" s="5"/>
      <c r="O1" s="5"/>
      <c r="P1" s="5"/>
      <c r="Q1" s="5"/>
      <c r="R1" s="5"/>
      <c r="S1" s="5"/>
      <c r="T1" s="5"/>
      <c r="U1" s="5"/>
      <c r="V1" s="5"/>
      <c r="W1" s="5"/>
      <c r="X1" s="5"/>
      <c r="Y1" s="5"/>
      <c r="Z1" s="5"/>
    </row>
    <row r="2" spans="1:26" ht="32.25" customHeight="1">
      <c r="A2" s="399"/>
      <c r="B2" s="405" t="str">
        <f>+'1_ENTREGA'!A2</f>
        <v>Invitación Pública N° VA-003-2022</v>
      </c>
      <c r="C2" s="406"/>
      <c r="D2" s="406"/>
      <c r="E2" s="406"/>
      <c r="F2" s="394"/>
      <c r="G2" s="406"/>
      <c r="H2" s="406"/>
      <c r="I2" s="407"/>
      <c r="J2" s="5"/>
      <c r="K2" s="5"/>
      <c r="L2" s="5"/>
      <c r="M2" s="5"/>
      <c r="N2" s="5"/>
      <c r="O2" s="5"/>
      <c r="P2" s="5"/>
      <c r="Q2" s="5"/>
      <c r="R2" s="5"/>
      <c r="S2" s="5"/>
      <c r="T2" s="5"/>
      <c r="U2" s="5"/>
      <c r="V2" s="5"/>
      <c r="W2" s="5"/>
      <c r="X2" s="5"/>
      <c r="Y2" s="5"/>
      <c r="Z2" s="5"/>
    </row>
    <row r="3" spans="1:26" ht="90.75" customHeight="1">
      <c r="A3" s="400"/>
      <c r="B3" s="408"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C3" s="406"/>
      <c r="D3" s="406"/>
      <c r="E3" s="406"/>
      <c r="F3" s="394"/>
      <c r="G3" s="406"/>
      <c r="H3" s="406"/>
      <c r="I3" s="407"/>
      <c r="J3" s="5"/>
      <c r="K3" s="5"/>
      <c r="L3" s="5"/>
      <c r="M3" s="5"/>
      <c r="N3" s="5"/>
      <c r="O3" s="5"/>
      <c r="P3" s="5"/>
      <c r="Q3" s="5"/>
      <c r="R3" s="5"/>
      <c r="S3" s="5"/>
      <c r="T3" s="5"/>
      <c r="U3" s="5"/>
      <c r="V3" s="5"/>
      <c r="W3" s="5"/>
      <c r="X3" s="5"/>
      <c r="Y3" s="5"/>
      <c r="Z3" s="5"/>
    </row>
    <row r="4" spans="1:26" ht="18" customHeight="1">
      <c r="A4" s="409" t="s">
        <v>6</v>
      </c>
      <c r="B4" s="410"/>
      <c r="C4" s="410"/>
      <c r="D4" s="410"/>
      <c r="E4" s="410"/>
      <c r="F4" s="411"/>
      <c r="G4" s="410"/>
      <c r="H4" s="410"/>
      <c r="I4" s="412"/>
      <c r="J4" s="5"/>
      <c r="K4" s="5"/>
      <c r="L4" s="5"/>
      <c r="M4" s="5"/>
      <c r="N4" s="5"/>
      <c r="O4" s="5"/>
      <c r="P4" s="5"/>
      <c r="Q4" s="5"/>
      <c r="R4" s="5"/>
      <c r="S4" s="5"/>
      <c r="T4" s="5"/>
      <c r="U4" s="5"/>
      <c r="V4" s="5"/>
      <c r="W4" s="5"/>
      <c r="X4" s="5"/>
      <c r="Y4" s="5"/>
      <c r="Z4" s="5"/>
    </row>
    <row r="5" spans="1:26" ht="33" customHeight="1">
      <c r="A5" s="393" t="s">
        <v>179</v>
      </c>
      <c r="B5" s="394"/>
      <c r="C5" s="395"/>
      <c r="D5" s="128"/>
      <c r="E5" s="129"/>
      <c r="F5" s="129"/>
      <c r="G5" s="129"/>
      <c r="H5" s="129"/>
      <c r="I5" s="130"/>
      <c r="J5" s="5"/>
      <c r="K5" s="5"/>
      <c r="L5" s="5"/>
      <c r="M5" s="5"/>
      <c r="N5" s="5"/>
      <c r="O5" s="5"/>
      <c r="P5" s="5"/>
      <c r="Q5" s="5"/>
      <c r="R5" s="5"/>
      <c r="S5" s="5"/>
      <c r="T5" s="5"/>
      <c r="U5" s="5"/>
      <c r="V5" s="5"/>
      <c r="W5" s="5"/>
      <c r="X5" s="5"/>
      <c r="Y5" s="5"/>
      <c r="Z5" s="5"/>
    </row>
    <row r="6" spans="1:26" ht="38.25" customHeight="1">
      <c r="A6" s="198" t="s">
        <v>7</v>
      </c>
      <c r="B6" s="199" t="s">
        <v>153</v>
      </c>
      <c r="C6" s="199" t="s">
        <v>154</v>
      </c>
      <c r="D6" s="199" t="s">
        <v>155</v>
      </c>
      <c r="E6" s="199" t="s">
        <v>156</v>
      </c>
      <c r="F6" s="199" t="s">
        <v>157</v>
      </c>
      <c r="G6" s="199" t="s">
        <v>158</v>
      </c>
      <c r="H6" s="199" t="s">
        <v>159</v>
      </c>
      <c r="I6" s="200" t="s">
        <v>160</v>
      </c>
      <c r="J6" s="5"/>
      <c r="K6" s="5"/>
      <c r="L6" s="5"/>
      <c r="M6" s="5"/>
      <c r="N6" s="5"/>
      <c r="O6" s="5"/>
      <c r="P6" s="5"/>
      <c r="Q6" s="5"/>
      <c r="R6" s="5"/>
      <c r="S6" s="5"/>
      <c r="T6" s="5"/>
      <c r="U6" s="5"/>
      <c r="V6" s="5"/>
      <c r="W6" s="5"/>
      <c r="X6" s="5"/>
      <c r="Y6" s="5"/>
      <c r="Z6" s="5"/>
    </row>
    <row r="7" spans="1:26" ht="42" customHeight="1">
      <c r="A7" s="201">
        <f>IF('1_ENTREGA'!A8="","",'1_ENTREGA'!A8)</f>
        <v>1</v>
      </c>
      <c r="B7" s="374" t="s">
        <v>181</v>
      </c>
      <c r="C7" s="376" t="s">
        <v>185</v>
      </c>
      <c r="D7" s="380" t="str">
        <f t="shared" ref="D7:D17" si="0">IF(A7="","",VLOOKUP(A7,LISTA_OFERENTES,2,FALSE))</f>
        <v>NORLAB S.A.S</v>
      </c>
      <c r="E7" s="376">
        <v>9011012220</v>
      </c>
      <c r="F7" s="382" t="s">
        <v>189</v>
      </c>
      <c r="G7" s="376" t="s">
        <v>192</v>
      </c>
      <c r="H7" s="376">
        <v>285703000</v>
      </c>
      <c r="I7" s="377">
        <v>339986570</v>
      </c>
      <c r="J7" s="5"/>
      <c r="K7" s="5"/>
      <c r="L7" s="5"/>
      <c r="M7" s="5"/>
      <c r="N7" s="5"/>
      <c r="O7" s="5"/>
      <c r="P7" s="5"/>
      <c r="Q7" s="5"/>
      <c r="R7" s="5"/>
      <c r="S7" s="5"/>
      <c r="T7" s="5"/>
      <c r="U7" s="5"/>
      <c r="V7" s="5"/>
      <c r="W7" s="5"/>
      <c r="X7" s="5"/>
      <c r="Y7" s="5"/>
      <c r="Z7" s="5"/>
    </row>
    <row r="8" spans="1:26" ht="42" customHeight="1">
      <c r="A8" s="201">
        <f>IF('1_ENTREGA'!A9="","",'1_ENTREGA'!A9)</f>
        <v>2</v>
      </c>
      <c r="B8" s="374" t="s">
        <v>182</v>
      </c>
      <c r="C8" s="376" t="s">
        <v>186</v>
      </c>
      <c r="D8" s="380" t="str">
        <f t="shared" si="0"/>
        <v>LABBRANDS S.A.S</v>
      </c>
      <c r="E8" s="376">
        <v>8600286628</v>
      </c>
      <c r="F8" s="382" t="s">
        <v>190</v>
      </c>
      <c r="G8" s="376" t="s">
        <v>193</v>
      </c>
      <c r="H8" s="376">
        <v>613000000</v>
      </c>
      <c r="I8" s="377">
        <v>729470000</v>
      </c>
      <c r="J8" s="5"/>
      <c r="K8" s="5"/>
      <c r="L8" s="5"/>
      <c r="M8" s="5"/>
      <c r="N8" s="5"/>
      <c r="O8" s="5"/>
      <c r="P8" s="5"/>
      <c r="Q8" s="5"/>
      <c r="R8" s="5"/>
      <c r="S8" s="5"/>
      <c r="T8" s="5"/>
      <c r="U8" s="5"/>
      <c r="V8" s="5"/>
      <c r="W8" s="5"/>
      <c r="X8" s="5"/>
      <c r="Y8" s="5"/>
      <c r="Z8" s="5"/>
    </row>
    <row r="9" spans="1:26" ht="42" customHeight="1">
      <c r="A9" s="201">
        <f>IF('1_ENTREGA'!A10="","",'1_ENTREGA'!A10)</f>
        <v>3</v>
      </c>
      <c r="B9" s="374" t="s">
        <v>183</v>
      </c>
      <c r="C9" s="376" t="s">
        <v>187</v>
      </c>
      <c r="D9" s="380" t="str">
        <f t="shared" si="0"/>
        <v>AVANTIKA COLOMBIA S.A.S</v>
      </c>
      <c r="E9" s="376">
        <v>8901019773</v>
      </c>
      <c r="F9" s="382" t="s">
        <v>191</v>
      </c>
      <c r="G9" s="376" t="s">
        <v>194</v>
      </c>
      <c r="H9" s="376">
        <v>669329600</v>
      </c>
      <c r="I9" s="377">
        <v>796502224</v>
      </c>
      <c r="J9" s="5"/>
      <c r="K9" s="5"/>
      <c r="L9" s="5"/>
      <c r="M9" s="5"/>
      <c r="N9" s="5"/>
      <c r="O9" s="5"/>
      <c r="P9" s="5"/>
      <c r="Q9" s="5"/>
      <c r="R9" s="5"/>
      <c r="S9" s="5"/>
      <c r="T9" s="5"/>
      <c r="U9" s="5"/>
      <c r="V9" s="5"/>
      <c r="W9" s="5"/>
      <c r="X9" s="5"/>
      <c r="Y9" s="5"/>
      <c r="Z9" s="5"/>
    </row>
    <row r="10" spans="1:26" ht="42" customHeight="1">
      <c r="A10" s="202">
        <f>IF('1_ENTREGA'!A11="","",'1_ENTREGA'!A11)</f>
        <v>4</v>
      </c>
      <c r="B10" s="375" t="s">
        <v>184</v>
      </c>
      <c r="C10" s="378" t="s">
        <v>187</v>
      </c>
      <c r="D10" s="381" t="str">
        <f t="shared" si="0"/>
        <v>AVANTIKA COLOMBIA S.A.S</v>
      </c>
      <c r="E10" s="378">
        <v>8901019773</v>
      </c>
      <c r="F10" s="383" t="s">
        <v>191</v>
      </c>
      <c r="G10" s="378" t="s">
        <v>194</v>
      </c>
      <c r="H10" s="378">
        <v>669329600</v>
      </c>
      <c r="I10" s="379">
        <v>796502224</v>
      </c>
      <c r="J10" s="5"/>
      <c r="K10" s="5"/>
      <c r="L10" s="5"/>
      <c r="M10" s="5"/>
      <c r="N10" s="5"/>
      <c r="O10" s="5"/>
      <c r="P10" s="5"/>
      <c r="Q10" s="5"/>
      <c r="R10" s="5"/>
      <c r="S10" s="5"/>
      <c r="T10" s="5"/>
      <c r="U10" s="5"/>
      <c r="V10" s="5"/>
      <c r="W10" s="5"/>
      <c r="X10" s="5"/>
      <c r="Y10" s="5"/>
      <c r="Z10" s="5"/>
    </row>
    <row r="11" spans="1:26" ht="42" hidden="1" customHeight="1">
      <c r="A11" s="193" t="e">
        <f>IF('1_ENTREGA'!#REF!="","",'1_ENTREGA'!#REF!)</f>
        <v>#REF!</v>
      </c>
      <c r="B11" s="194"/>
      <c r="C11" s="189"/>
      <c r="D11" s="188" t="e">
        <f t="shared" si="0"/>
        <v>#REF!</v>
      </c>
      <c r="E11" s="188"/>
      <c r="F11" s="195"/>
      <c r="G11" s="195"/>
      <c r="H11" s="196"/>
      <c r="I11" s="197"/>
      <c r="J11" s="5"/>
      <c r="K11" s="5"/>
      <c r="L11" s="5"/>
      <c r="M11" s="5"/>
      <c r="N11" s="5"/>
      <c r="O11" s="5"/>
      <c r="P11" s="5"/>
      <c r="Q11" s="5"/>
      <c r="R11" s="5"/>
      <c r="S11" s="5"/>
      <c r="T11" s="5"/>
      <c r="U11" s="5"/>
      <c r="V11" s="5"/>
      <c r="W11" s="5"/>
      <c r="X11" s="5"/>
      <c r="Y11" s="5"/>
      <c r="Z11" s="5"/>
    </row>
    <row r="12" spans="1:26" ht="42" hidden="1" customHeight="1">
      <c r="A12" s="131" t="e">
        <f>IF('1_ENTREGA'!#REF!="","",'1_ENTREGA'!#REF!)</f>
        <v>#REF!</v>
      </c>
      <c r="B12" s="133"/>
      <c r="C12" s="182"/>
      <c r="D12" s="7" t="e">
        <f t="shared" si="0"/>
        <v>#REF!</v>
      </c>
      <c r="E12" s="7"/>
      <c r="F12" s="134"/>
      <c r="G12" s="134"/>
      <c r="H12" s="132"/>
      <c r="I12" s="135"/>
      <c r="J12" s="5"/>
      <c r="K12" s="5"/>
      <c r="L12" s="5"/>
      <c r="M12" s="5"/>
      <c r="N12" s="5"/>
      <c r="O12" s="5"/>
      <c r="P12" s="5"/>
      <c r="Q12" s="5"/>
      <c r="R12" s="5"/>
      <c r="S12" s="5"/>
      <c r="T12" s="5"/>
      <c r="U12" s="5"/>
      <c r="V12" s="5"/>
      <c r="W12" s="5"/>
      <c r="X12" s="5"/>
      <c r="Y12" s="5"/>
      <c r="Z12" s="5"/>
    </row>
    <row r="13" spans="1:26" ht="42" hidden="1" customHeight="1">
      <c r="A13" s="131" t="e">
        <f>IF('1_ENTREGA'!#REF!="","",'1_ENTREGA'!#REF!)</f>
        <v>#REF!</v>
      </c>
      <c r="B13" s="133"/>
      <c r="C13" s="182"/>
      <c r="D13" s="7" t="e">
        <f t="shared" si="0"/>
        <v>#REF!</v>
      </c>
      <c r="E13" s="7"/>
      <c r="F13" s="134"/>
      <c r="G13" s="134"/>
      <c r="H13" s="132"/>
      <c r="I13" s="135"/>
      <c r="J13" s="5"/>
      <c r="K13" s="5"/>
      <c r="L13" s="5"/>
      <c r="M13" s="5"/>
      <c r="N13" s="5"/>
      <c r="O13" s="5"/>
      <c r="P13" s="5"/>
      <c r="Q13" s="5"/>
      <c r="R13" s="5"/>
      <c r="S13" s="5"/>
      <c r="T13" s="5"/>
      <c r="U13" s="5"/>
      <c r="V13" s="5"/>
      <c r="W13" s="5"/>
      <c r="X13" s="5"/>
      <c r="Y13" s="5"/>
      <c r="Z13" s="5"/>
    </row>
    <row r="14" spans="1:26" ht="63" hidden="1" customHeight="1">
      <c r="A14" s="131" t="e">
        <f>IF('1_ENTREGA'!#REF!="","",'1_ENTREGA'!#REF!)</f>
        <v>#REF!</v>
      </c>
      <c r="B14" s="133"/>
      <c r="C14" s="182"/>
      <c r="D14" s="7" t="e">
        <f t="shared" si="0"/>
        <v>#REF!</v>
      </c>
      <c r="E14" s="7"/>
      <c r="F14" s="134"/>
      <c r="G14" s="134"/>
      <c r="H14" s="132"/>
      <c r="I14" s="135"/>
      <c r="J14" s="5"/>
      <c r="K14" s="5"/>
      <c r="L14" s="5"/>
      <c r="M14" s="5"/>
      <c r="N14" s="5"/>
      <c r="O14" s="5"/>
      <c r="P14" s="5"/>
      <c r="Q14" s="5"/>
      <c r="R14" s="5"/>
      <c r="S14" s="5"/>
      <c r="T14" s="5"/>
      <c r="U14" s="5"/>
      <c r="V14" s="5"/>
      <c r="W14" s="5"/>
      <c r="X14" s="5"/>
      <c r="Y14" s="5"/>
      <c r="Z14" s="5"/>
    </row>
    <row r="15" spans="1:26" ht="42" hidden="1" customHeight="1">
      <c r="A15" s="131" t="e">
        <f>IF('1_ENTREGA'!#REF!="","",'1_ENTREGA'!#REF!)</f>
        <v>#REF!</v>
      </c>
      <c r="B15" s="133"/>
      <c r="C15" s="182"/>
      <c r="D15" s="7" t="e">
        <f t="shared" si="0"/>
        <v>#REF!</v>
      </c>
      <c r="E15" s="7"/>
      <c r="F15" s="134"/>
      <c r="G15" s="134"/>
      <c r="H15" s="132"/>
      <c r="I15" s="135"/>
      <c r="J15" s="5"/>
      <c r="K15" s="5"/>
      <c r="L15" s="5"/>
      <c r="M15" s="5"/>
      <c r="N15" s="5"/>
      <c r="O15" s="5"/>
      <c r="P15" s="5"/>
      <c r="Q15" s="5"/>
      <c r="R15" s="5"/>
      <c r="S15" s="5"/>
      <c r="T15" s="5"/>
      <c r="U15" s="5"/>
      <c r="V15" s="5"/>
      <c r="W15" s="5"/>
      <c r="X15" s="5"/>
      <c r="Y15" s="5"/>
      <c r="Z15" s="5"/>
    </row>
    <row r="16" spans="1:26" s="186" customFormat="1" ht="42" hidden="1" customHeight="1">
      <c r="A16" s="131" t="e">
        <f>IF('1_ENTREGA'!#REF!="","",'1_ENTREGA'!#REF!)</f>
        <v>#REF!</v>
      </c>
      <c r="B16" s="133"/>
      <c r="C16" s="182"/>
      <c r="D16" s="7" t="e">
        <f t="shared" si="0"/>
        <v>#REF!</v>
      </c>
      <c r="E16" s="7"/>
      <c r="F16" s="134"/>
      <c r="G16" s="134"/>
      <c r="H16" s="132"/>
      <c r="I16" s="135"/>
      <c r="J16" s="5"/>
      <c r="K16" s="5"/>
      <c r="L16" s="5"/>
      <c r="M16" s="5"/>
      <c r="N16" s="5"/>
      <c r="O16" s="5"/>
      <c r="P16" s="5"/>
      <c r="Q16" s="5"/>
      <c r="R16" s="5"/>
      <c r="S16" s="5"/>
      <c r="T16" s="5"/>
      <c r="U16" s="5"/>
      <c r="V16" s="5"/>
      <c r="W16" s="5"/>
      <c r="X16" s="5"/>
      <c r="Y16" s="5"/>
      <c r="Z16" s="5"/>
    </row>
    <row r="17" spans="1:26" s="186" customFormat="1" ht="42" hidden="1" customHeight="1">
      <c r="A17" s="131" t="e">
        <f>IF('1_ENTREGA'!#REF!="","",'1_ENTREGA'!#REF!)</f>
        <v>#REF!</v>
      </c>
      <c r="B17" s="133"/>
      <c r="C17" s="182"/>
      <c r="D17" s="7" t="e">
        <f t="shared" si="0"/>
        <v>#REF!</v>
      </c>
      <c r="E17" s="7"/>
      <c r="F17" s="134"/>
      <c r="G17" s="134"/>
      <c r="H17" s="132"/>
      <c r="I17" s="135"/>
      <c r="J17" s="5"/>
      <c r="K17" s="5"/>
      <c r="L17" s="5"/>
      <c r="M17" s="5"/>
      <c r="N17" s="5"/>
      <c r="O17" s="5"/>
      <c r="P17" s="5"/>
      <c r="Q17" s="5"/>
      <c r="R17" s="5"/>
      <c r="S17" s="5"/>
      <c r="T17" s="5"/>
      <c r="U17" s="5"/>
      <c r="V17" s="5"/>
      <c r="W17" s="5"/>
      <c r="X17" s="5"/>
      <c r="Y17" s="5"/>
      <c r="Z17" s="5"/>
    </row>
    <row r="18" spans="1:26" s="186" customFormat="1" ht="42" hidden="1" customHeight="1">
      <c r="A18" s="131" t="e">
        <f>IF('1_ENTREGA'!#REF!="","",'1_ENTREGA'!#REF!)</f>
        <v>#REF!</v>
      </c>
      <c r="B18" s="133"/>
      <c r="C18" s="182"/>
      <c r="D18" s="7" t="e">
        <f t="shared" ref="D18:D21" si="1">IF(A18="","",VLOOKUP(A18,LISTA_OFERENTES,2,FALSE))</f>
        <v>#REF!</v>
      </c>
      <c r="E18" s="7"/>
      <c r="F18" s="134"/>
      <c r="G18" s="134"/>
      <c r="H18" s="132"/>
      <c r="I18" s="135"/>
      <c r="J18" s="5"/>
      <c r="K18" s="5"/>
      <c r="L18" s="5"/>
      <c r="M18" s="5"/>
      <c r="N18" s="5"/>
      <c r="O18" s="5"/>
      <c r="P18" s="5"/>
      <c r="Q18" s="5"/>
      <c r="R18" s="5"/>
      <c r="S18" s="5"/>
      <c r="T18" s="5"/>
      <c r="U18" s="5"/>
      <c r="V18" s="5"/>
      <c r="W18" s="5"/>
      <c r="X18" s="5"/>
      <c r="Y18" s="5"/>
      <c r="Z18" s="5"/>
    </row>
    <row r="19" spans="1:26" s="186" customFormat="1" ht="42" hidden="1" customHeight="1">
      <c r="A19" s="131" t="e">
        <f>IF('1_ENTREGA'!#REF!="","",'1_ENTREGA'!#REF!)</f>
        <v>#REF!</v>
      </c>
      <c r="B19" s="133"/>
      <c r="C19" s="182"/>
      <c r="D19" s="7" t="e">
        <f t="shared" si="1"/>
        <v>#REF!</v>
      </c>
      <c r="E19" s="7"/>
      <c r="F19" s="134"/>
      <c r="G19" s="134"/>
      <c r="H19" s="132"/>
      <c r="I19" s="135"/>
      <c r="J19" s="5"/>
      <c r="K19" s="5"/>
      <c r="L19" s="5"/>
      <c r="M19" s="5"/>
      <c r="N19" s="5"/>
      <c r="O19" s="5"/>
      <c r="P19" s="5"/>
      <c r="Q19" s="5"/>
      <c r="R19" s="5"/>
      <c r="S19" s="5"/>
      <c r="T19" s="5"/>
      <c r="U19" s="5"/>
      <c r="V19" s="5"/>
      <c r="W19" s="5"/>
      <c r="X19" s="5"/>
      <c r="Y19" s="5"/>
      <c r="Z19" s="5"/>
    </row>
    <row r="20" spans="1:26" s="186" customFormat="1" ht="42" hidden="1" customHeight="1">
      <c r="A20" s="131" t="e">
        <f>IF('1_ENTREGA'!#REF!="","",'1_ENTREGA'!#REF!)</f>
        <v>#REF!</v>
      </c>
      <c r="B20" s="133"/>
      <c r="C20" s="182"/>
      <c r="D20" s="7" t="e">
        <f t="shared" si="1"/>
        <v>#REF!</v>
      </c>
      <c r="E20" s="7"/>
      <c r="F20" s="134"/>
      <c r="G20" s="134"/>
      <c r="H20" s="132"/>
      <c r="I20" s="135"/>
      <c r="J20" s="5"/>
      <c r="K20" s="5"/>
      <c r="L20" s="5"/>
      <c r="M20" s="5"/>
      <c r="N20" s="5"/>
      <c r="O20" s="5"/>
      <c r="P20" s="5"/>
      <c r="Q20" s="5"/>
      <c r="R20" s="5"/>
      <c r="S20" s="5"/>
      <c r="T20" s="5"/>
      <c r="U20" s="5"/>
      <c r="V20" s="5"/>
      <c r="W20" s="5"/>
      <c r="X20" s="5"/>
      <c r="Y20" s="5"/>
      <c r="Z20" s="5"/>
    </row>
    <row r="21" spans="1:26" s="186" customFormat="1" ht="42" hidden="1" customHeight="1">
      <c r="A21" s="131" t="e">
        <f>IF('1_ENTREGA'!#REF!="","",'1_ENTREGA'!#REF!)</f>
        <v>#REF!</v>
      </c>
      <c r="B21" s="133"/>
      <c r="C21" s="182"/>
      <c r="D21" s="7" t="e">
        <f t="shared" si="1"/>
        <v>#REF!</v>
      </c>
      <c r="E21" s="7"/>
      <c r="F21" s="134"/>
      <c r="G21" s="134"/>
      <c r="H21" s="132"/>
      <c r="I21" s="135"/>
      <c r="J21" s="5"/>
      <c r="K21" s="5"/>
      <c r="L21" s="5"/>
      <c r="M21" s="5"/>
      <c r="N21" s="5"/>
      <c r="O21" s="5"/>
      <c r="P21" s="5"/>
      <c r="Q21" s="5"/>
      <c r="R21" s="5"/>
      <c r="S21" s="5"/>
      <c r="T21" s="5"/>
      <c r="U21" s="5"/>
      <c r="V21" s="5"/>
      <c r="W21" s="5"/>
      <c r="X21" s="5"/>
      <c r="Y21" s="5"/>
      <c r="Z21" s="5"/>
    </row>
    <row r="22" spans="1:26" ht="14.2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54.75" customHeight="1">
      <c r="A23" s="396" t="s">
        <v>180</v>
      </c>
      <c r="B23" s="397"/>
      <c r="C23" s="397"/>
      <c r="D23" s="397"/>
      <c r="E23" s="397"/>
      <c r="F23" s="397"/>
      <c r="G23" s="397"/>
      <c r="H23" s="397"/>
      <c r="I23" s="397"/>
      <c r="J23" s="5"/>
      <c r="K23" s="5"/>
      <c r="L23" s="5"/>
      <c r="M23" s="5"/>
      <c r="N23" s="5"/>
      <c r="O23" s="5"/>
      <c r="P23" s="5"/>
      <c r="Q23" s="5"/>
      <c r="R23" s="5"/>
      <c r="S23" s="5"/>
      <c r="T23" s="5"/>
      <c r="U23" s="5"/>
      <c r="V23" s="5"/>
      <c r="W23" s="5"/>
      <c r="X23" s="5"/>
      <c r="Y23" s="5"/>
      <c r="Z23" s="5"/>
    </row>
    <row r="24" spans="1:26" ht="14.2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4.25" customHeight="1">
      <c r="A25" s="5"/>
      <c r="B25" s="5"/>
      <c r="C25" s="5"/>
      <c r="D25" s="5"/>
      <c r="E25" s="5"/>
      <c r="F25" s="5" t="s">
        <v>191</v>
      </c>
      <c r="G25" s="5"/>
      <c r="H25" s="5"/>
      <c r="I25" s="5"/>
      <c r="J25" s="5"/>
      <c r="K25" s="5"/>
      <c r="L25" s="5"/>
      <c r="M25" s="5"/>
      <c r="N25" s="5"/>
      <c r="O25" s="5"/>
      <c r="P25" s="5"/>
      <c r="Q25" s="5"/>
      <c r="R25" s="5"/>
      <c r="S25" s="5"/>
      <c r="T25" s="5"/>
      <c r="U25" s="5"/>
      <c r="V25" s="5"/>
      <c r="W25" s="5"/>
      <c r="X25" s="5"/>
      <c r="Y25" s="5"/>
      <c r="Z25" s="5"/>
    </row>
    <row r="26" spans="1:26" ht="14.2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4.2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4.2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4.2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4.2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4.2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4.2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4.2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4.2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4.2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4.2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4.2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4.2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4.2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4.2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4.2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4.2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4.2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4.2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4.2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4.2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4.2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4.2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4.2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4.2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sheetProtection algorithmName="SHA-512" hashValue="Q5+sbyxZFLiHvwOo0YiCRB3m44LTmsUSoxJqI1qgiMq9GZDzGq03uIScBS+4BYbCi4Ibu4VenoGugpMj2WvRBQ==" saltValue="JE8hoamFsGJk/Wy1lP1lGw==" spinCount="100000" sheet="1" objects="1" scenarios="1"/>
  <mergeCells count="7">
    <mergeCell ref="A5:C5"/>
    <mergeCell ref="A23:I23"/>
    <mergeCell ref="A1:A3"/>
    <mergeCell ref="B1:I1"/>
    <mergeCell ref="B2:I2"/>
    <mergeCell ref="B3:I3"/>
    <mergeCell ref="A4:I4"/>
  </mergeCells>
  <printOptions horizontalCentered="1"/>
  <pageMargins left="0.70866141732283472" right="0.70866141732283472" top="0.74803149606299213" bottom="0.74803149606299213" header="0" footer="0"/>
  <pageSetup scale="56"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996"/>
  <sheetViews>
    <sheetView topLeftCell="C1" zoomScale="60" zoomScaleNormal="60" workbookViewId="0">
      <selection activeCell="I1" sqref="I1"/>
    </sheetView>
  </sheetViews>
  <sheetFormatPr baseColWidth="10" defaultColWidth="14.42578125" defaultRowHeight="15" customHeight="1"/>
  <cols>
    <col min="1" max="1" width="27.42578125" style="312" customWidth="1"/>
    <col min="2" max="3" width="78.42578125" style="312" customWidth="1"/>
    <col min="4" max="4" width="57.42578125" style="312" customWidth="1"/>
    <col min="5" max="5" width="16.5703125" style="312" customWidth="1"/>
    <col min="6" max="6" width="57.140625" style="312" customWidth="1"/>
    <col min="7" max="7" width="16.7109375" style="312" customWidth="1"/>
    <col min="8" max="8" width="53.140625" style="312" customWidth="1"/>
    <col min="9" max="9" width="16.5703125" style="312" customWidth="1"/>
    <col min="10" max="16" width="11.42578125" style="312" customWidth="1"/>
    <col min="17" max="16384" width="14.42578125" style="312"/>
  </cols>
  <sheetData>
    <row r="1" spans="1:16" ht="41.25" customHeight="1">
      <c r="A1" s="309"/>
      <c r="B1" s="310" t="s">
        <v>10</v>
      </c>
      <c r="C1" s="310"/>
      <c r="D1" s="310"/>
      <c r="E1" s="310"/>
      <c r="F1" s="310"/>
      <c r="G1" s="310"/>
      <c r="H1" s="310"/>
      <c r="I1" s="310"/>
      <c r="J1" s="311"/>
      <c r="K1" s="311"/>
      <c r="L1" s="311"/>
      <c r="M1" s="311"/>
      <c r="N1" s="311"/>
      <c r="O1" s="311"/>
      <c r="P1" s="311"/>
    </row>
    <row r="2" spans="1:16" ht="15.75">
      <c r="A2" s="313"/>
      <c r="B2" s="314"/>
      <c r="C2" s="314"/>
      <c r="D2" s="314"/>
      <c r="E2" s="314"/>
      <c r="F2" s="314"/>
      <c r="G2" s="314"/>
      <c r="H2" s="314"/>
      <c r="I2" s="315"/>
      <c r="J2" s="311"/>
      <c r="K2" s="311"/>
      <c r="L2" s="311"/>
      <c r="M2" s="311"/>
      <c r="N2" s="311"/>
      <c r="O2" s="311"/>
      <c r="P2" s="311"/>
    </row>
    <row r="3" spans="1:16" ht="15.75">
      <c r="A3" s="316"/>
      <c r="B3" s="317" t="s">
        <v>3</v>
      </c>
      <c r="C3" s="317"/>
      <c r="D3" s="318">
        <v>1</v>
      </c>
      <c r="E3" s="318"/>
      <c r="F3" s="318">
        <v>2</v>
      </c>
      <c r="G3" s="318"/>
      <c r="H3" s="318">
        <v>3</v>
      </c>
      <c r="I3" s="318"/>
      <c r="J3" s="311"/>
      <c r="K3" s="311"/>
      <c r="L3" s="311"/>
      <c r="M3" s="311"/>
      <c r="N3" s="311"/>
      <c r="O3" s="311"/>
      <c r="P3" s="311"/>
    </row>
    <row r="4" spans="1:16" ht="15.75">
      <c r="A4" s="316"/>
      <c r="B4" s="317" t="s">
        <v>8</v>
      </c>
      <c r="C4" s="317"/>
      <c r="D4" s="318" t="s">
        <v>332</v>
      </c>
      <c r="E4" s="318"/>
      <c r="F4" s="318" t="s">
        <v>333</v>
      </c>
      <c r="G4" s="318"/>
      <c r="H4" s="318" t="str">
        <f t="shared" ref="H4" si="0">+VLOOKUP(H3,LISTA_OFERENTES,2,FALSE)</f>
        <v>AVANTIKA COLOMBIA S.A.S</v>
      </c>
      <c r="I4" s="318"/>
      <c r="J4" s="311"/>
      <c r="K4" s="311"/>
      <c r="L4" s="311"/>
      <c r="M4" s="311"/>
      <c r="N4" s="311"/>
      <c r="O4" s="311"/>
      <c r="P4" s="311"/>
    </row>
    <row r="5" spans="1:16" ht="20.25" customHeight="1">
      <c r="A5" s="316"/>
      <c r="B5" s="317" t="s">
        <v>11</v>
      </c>
      <c r="C5" s="317"/>
      <c r="D5" s="319" t="s">
        <v>334</v>
      </c>
      <c r="E5" s="319"/>
      <c r="F5" s="320" t="s">
        <v>335</v>
      </c>
      <c r="G5" s="319"/>
      <c r="H5" s="320" t="s">
        <v>336</v>
      </c>
      <c r="I5" s="319"/>
      <c r="J5" s="311"/>
      <c r="K5" s="311"/>
      <c r="L5" s="311"/>
      <c r="M5" s="311"/>
      <c r="N5" s="311"/>
      <c r="O5" s="311"/>
      <c r="P5" s="311"/>
    </row>
    <row r="6" spans="1:16" ht="31.5">
      <c r="A6" s="321"/>
      <c r="B6" s="322" t="s">
        <v>12</v>
      </c>
      <c r="C6" s="322"/>
      <c r="D6" s="323"/>
      <c r="E6" s="323"/>
      <c r="F6" s="323"/>
      <c r="G6" s="323"/>
      <c r="H6" s="323"/>
      <c r="I6" s="323"/>
      <c r="J6" s="311"/>
      <c r="K6" s="311"/>
      <c r="L6" s="311"/>
      <c r="M6" s="311"/>
      <c r="N6" s="311"/>
      <c r="O6" s="311"/>
      <c r="P6" s="311"/>
    </row>
    <row r="7" spans="1:16" ht="33" hidden="1" customHeight="1">
      <c r="A7" s="324" t="s">
        <v>13</v>
      </c>
      <c r="B7" s="325" t="s">
        <v>14</v>
      </c>
      <c r="C7" s="325"/>
      <c r="D7" s="326"/>
      <c r="E7" s="326"/>
      <c r="F7" s="326"/>
      <c r="G7" s="326"/>
      <c r="H7" s="326"/>
      <c r="I7" s="326"/>
      <c r="J7" s="311"/>
      <c r="K7" s="311"/>
      <c r="L7" s="311"/>
      <c r="M7" s="311"/>
      <c r="N7" s="311"/>
      <c r="O7" s="311"/>
      <c r="P7" s="311"/>
    </row>
    <row r="8" spans="1:16" ht="239.25" hidden="1" customHeight="1">
      <c r="A8" s="327">
        <v>1</v>
      </c>
      <c r="B8" s="328" t="s">
        <v>164</v>
      </c>
      <c r="C8" s="328"/>
      <c r="D8" s="329"/>
      <c r="E8" s="329"/>
      <c r="F8" s="329"/>
      <c r="G8" s="329"/>
      <c r="H8" s="329"/>
      <c r="I8" s="329"/>
      <c r="J8" s="311"/>
      <c r="K8" s="311"/>
      <c r="L8" s="311"/>
      <c r="M8" s="311"/>
      <c r="N8" s="311"/>
      <c r="O8" s="311"/>
      <c r="P8" s="311"/>
    </row>
    <row r="9" spans="1:16" ht="92.25" hidden="1" customHeight="1">
      <c r="A9" s="327">
        <v>2</v>
      </c>
      <c r="B9" s="328" t="s">
        <v>165</v>
      </c>
      <c r="C9" s="328"/>
      <c r="D9" s="329"/>
      <c r="E9" s="329"/>
      <c r="F9" s="329"/>
      <c r="G9" s="329"/>
      <c r="H9" s="329"/>
      <c r="I9" s="329"/>
      <c r="J9" s="311"/>
      <c r="K9" s="311"/>
      <c r="L9" s="311"/>
      <c r="M9" s="311"/>
      <c r="N9" s="311"/>
      <c r="O9" s="311"/>
      <c r="P9" s="311"/>
    </row>
    <row r="10" spans="1:16" ht="45.75" hidden="1" customHeight="1">
      <c r="A10" s="327">
        <v>3</v>
      </c>
      <c r="B10" s="328" t="s">
        <v>15</v>
      </c>
      <c r="C10" s="328"/>
      <c r="D10" s="329"/>
      <c r="E10" s="329"/>
      <c r="F10" s="329"/>
      <c r="G10" s="329"/>
      <c r="H10" s="329"/>
      <c r="I10" s="329"/>
      <c r="J10" s="311"/>
      <c r="K10" s="311"/>
      <c r="L10" s="311"/>
      <c r="M10" s="311"/>
      <c r="N10" s="311"/>
      <c r="O10" s="311"/>
      <c r="P10" s="311"/>
    </row>
    <row r="11" spans="1:16" ht="43.5" hidden="1" customHeight="1">
      <c r="A11" s="327">
        <v>4</v>
      </c>
      <c r="B11" s="328" t="s">
        <v>166</v>
      </c>
      <c r="C11" s="328"/>
      <c r="D11" s="329"/>
      <c r="E11" s="329"/>
      <c r="F11" s="329"/>
      <c r="G11" s="329"/>
      <c r="H11" s="329"/>
      <c r="I11" s="329"/>
      <c r="J11" s="311"/>
      <c r="K11" s="311"/>
      <c r="L11" s="311"/>
      <c r="M11" s="311"/>
      <c r="N11" s="311"/>
      <c r="O11" s="311"/>
      <c r="P11" s="311"/>
    </row>
    <row r="12" spans="1:16" ht="43.5" hidden="1" customHeight="1">
      <c r="A12" s="327">
        <v>5</v>
      </c>
      <c r="B12" s="328" t="s">
        <v>161</v>
      </c>
      <c r="C12" s="328"/>
      <c r="D12" s="329"/>
      <c r="E12" s="329"/>
      <c r="F12" s="329"/>
      <c r="G12" s="329"/>
      <c r="H12" s="329"/>
      <c r="I12" s="329"/>
      <c r="J12" s="311"/>
      <c r="K12" s="311"/>
      <c r="L12" s="311"/>
      <c r="M12" s="311"/>
      <c r="N12" s="311"/>
      <c r="O12" s="311"/>
      <c r="P12" s="311"/>
    </row>
    <row r="13" spans="1:16" ht="39.75" hidden="1" customHeight="1">
      <c r="A13" s="327">
        <v>6</v>
      </c>
      <c r="B13" s="328" t="s">
        <v>167</v>
      </c>
      <c r="C13" s="328"/>
      <c r="D13" s="329"/>
      <c r="E13" s="329"/>
      <c r="F13" s="329"/>
      <c r="G13" s="329"/>
      <c r="H13" s="329"/>
      <c r="I13" s="329"/>
      <c r="J13" s="311"/>
      <c r="K13" s="311"/>
      <c r="L13" s="311"/>
      <c r="M13" s="311"/>
      <c r="N13" s="311"/>
      <c r="O13" s="311"/>
      <c r="P13" s="311"/>
    </row>
    <row r="14" spans="1:16" ht="29.25" hidden="1" customHeight="1">
      <c r="A14" s="327">
        <v>7</v>
      </c>
      <c r="B14" s="328" t="s">
        <v>168</v>
      </c>
      <c r="C14" s="328"/>
      <c r="D14" s="329"/>
      <c r="E14" s="329"/>
      <c r="F14" s="329"/>
      <c r="G14" s="329"/>
      <c r="H14" s="329"/>
      <c r="I14" s="329"/>
      <c r="J14" s="311"/>
      <c r="K14" s="311"/>
      <c r="L14" s="311"/>
      <c r="M14" s="311"/>
      <c r="N14" s="311"/>
      <c r="O14" s="311"/>
      <c r="P14" s="311"/>
    </row>
    <row r="15" spans="1:16" ht="76.5" hidden="1">
      <c r="A15" s="327">
        <v>8</v>
      </c>
      <c r="B15" s="328" t="s">
        <v>169</v>
      </c>
      <c r="C15" s="328"/>
      <c r="D15" s="329"/>
      <c r="E15" s="329"/>
      <c r="F15" s="329"/>
      <c r="G15" s="329"/>
      <c r="H15" s="329"/>
      <c r="I15" s="329"/>
      <c r="J15" s="311"/>
      <c r="K15" s="311"/>
      <c r="L15" s="311"/>
      <c r="M15" s="311"/>
      <c r="N15" s="311"/>
      <c r="O15" s="311"/>
      <c r="P15" s="311"/>
    </row>
    <row r="16" spans="1:16" ht="33.75" hidden="1" customHeight="1">
      <c r="A16" s="413">
        <v>9</v>
      </c>
      <c r="B16" s="328" t="s">
        <v>17</v>
      </c>
      <c r="C16" s="328"/>
      <c r="D16" s="329"/>
      <c r="E16" s="329"/>
      <c r="F16" s="329"/>
      <c r="G16" s="329"/>
      <c r="H16" s="329"/>
      <c r="I16" s="329"/>
      <c r="J16" s="311"/>
      <c r="K16" s="311"/>
      <c r="L16" s="311"/>
      <c r="M16" s="311"/>
      <c r="N16" s="311"/>
      <c r="O16" s="311"/>
      <c r="P16" s="311"/>
    </row>
    <row r="17" spans="1:16" hidden="1">
      <c r="A17" s="414"/>
      <c r="B17" s="328" t="s">
        <v>18</v>
      </c>
      <c r="C17" s="328"/>
      <c r="D17" s="329"/>
      <c r="E17" s="329"/>
      <c r="F17" s="329"/>
      <c r="G17" s="329"/>
      <c r="H17" s="329"/>
      <c r="I17" s="329"/>
      <c r="J17" s="311"/>
      <c r="K17" s="311"/>
      <c r="L17" s="311"/>
      <c r="M17" s="311"/>
      <c r="N17" s="311"/>
      <c r="O17" s="311"/>
      <c r="P17" s="311"/>
    </row>
    <row r="18" spans="1:16" hidden="1">
      <c r="A18" s="414"/>
      <c r="B18" s="328" t="s">
        <v>19</v>
      </c>
      <c r="C18" s="328"/>
      <c r="D18" s="329"/>
      <c r="E18" s="329"/>
      <c r="F18" s="329"/>
      <c r="G18" s="329"/>
      <c r="H18" s="329"/>
      <c r="I18" s="329"/>
      <c r="J18" s="311"/>
      <c r="K18" s="311"/>
      <c r="L18" s="311"/>
      <c r="M18" s="311"/>
      <c r="N18" s="311"/>
      <c r="O18" s="311"/>
      <c r="P18" s="311"/>
    </row>
    <row r="19" spans="1:16" hidden="1">
      <c r="A19" s="414"/>
      <c r="B19" s="328" t="s">
        <v>20</v>
      </c>
      <c r="C19" s="328"/>
      <c r="D19" s="329"/>
      <c r="E19" s="329"/>
      <c r="F19" s="330"/>
      <c r="G19" s="329"/>
      <c r="H19" s="329"/>
      <c r="I19" s="329"/>
      <c r="J19" s="311"/>
      <c r="K19" s="311"/>
      <c r="L19" s="311"/>
      <c r="M19" s="311"/>
      <c r="N19" s="311"/>
      <c r="O19" s="311"/>
      <c r="P19" s="311"/>
    </row>
    <row r="20" spans="1:16" hidden="1">
      <c r="A20" s="415"/>
      <c r="B20" s="328" t="s">
        <v>21</v>
      </c>
      <c r="C20" s="328"/>
      <c r="D20" s="329"/>
      <c r="E20" s="329"/>
      <c r="F20" s="329"/>
      <c r="G20" s="329"/>
      <c r="H20" s="329"/>
      <c r="I20" s="329"/>
      <c r="J20" s="311"/>
      <c r="K20" s="311"/>
      <c r="L20" s="311"/>
      <c r="M20" s="311"/>
      <c r="N20" s="311"/>
      <c r="O20" s="311"/>
      <c r="P20" s="311"/>
    </row>
    <row r="21" spans="1:16" ht="15" hidden="1" customHeight="1">
      <c r="A21" s="331" t="s">
        <v>22</v>
      </c>
      <c r="B21" s="332"/>
      <c r="C21" s="333"/>
      <c r="D21" s="329"/>
      <c r="E21" s="334"/>
      <c r="F21" s="335"/>
      <c r="G21" s="334"/>
      <c r="H21" s="329"/>
      <c r="I21" s="334"/>
      <c r="J21" s="311"/>
      <c r="K21" s="311"/>
      <c r="L21" s="311"/>
      <c r="M21" s="311"/>
      <c r="N21" s="311"/>
      <c r="O21" s="311"/>
      <c r="P21" s="311"/>
    </row>
    <row r="22" spans="1:16" ht="15.75" customHeight="1">
      <c r="A22" s="336"/>
      <c r="B22" s="337"/>
      <c r="C22" s="338"/>
      <c r="D22" s="339"/>
      <c r="E22" s="340"/>
      <c r="F22" s="341"/>
      <c r="G22" s="340"/>
      <c r="H22" s="341"/>
      <c r="I22" s="340"/>
      <c r="J22" s="311"/>
      <c r="K22" s="311"/>
      <c r="L22" s="311"/>
      <c r="M22" s="311"/>
      <c r="N22" s="311"/>
      <c r="O22" s="311"/>
      <c r="P22" s="311"/>
    </row>
    <row r="23" spans="1:16" ht="84" customHeight="1">
      <c r="A23" s="342" t="s">
        <v>13</v>
      </c>
      <c r="B23" s="343" t="s">
        <v>23</v>
      </c>
      <c r="C23" s="344" t="s">
        <v>337</v>
      </c>
      <c r="D23" s="345" t="s">
        <v>338</v>
      </c>
      <c r="E23" s="346" t="s">
        <v>339</v>
      </c>
      <c r="F23" s="347"/>
      <c r="G23" s="346" t="s">
        <v>339</v>
      </c>
      <c r="H23" s="347"/>
      <c r="I23" s="346" t="s">
        <v>339</v>
      </c>
      <c r="J23" s="311"/>
      <c r="K23" s="311"/>
      <c r="L23" s="311"/>
      <c r="M23" s="311"/>
      <c r="N23" s="311"/>
      <c r="O23" s="311"/>
      <c r="P23" s="311"/>
    </row>
    <row r="24" spans="1:16" ht="409.15" customHeight="1">
      <c r="A24" s="348">
        <v>1</v>
      </c>
      <c r="B24" s="349" t="s">
        <v>340</v>
      </c>
      <c r="C24" s="350" t="s">
        <v>341</v>
      </c>
      <c r="D24" s="351" t="s">
        <v>342</v>
      </c>
      <c r="E24" s="352" t="s">
        <v>171</v>
      </c>
      <c r="F24" s="353" t="s">
        <v>343</v>
      </c>
      <c r="G24" s="352" t="s">
        <v>171</v>
      </c>
      <c r="H24" s="353" t="s">
        <v>344</v>
      </c>
      <c r="I24" s="352" t="s">
        <v>171</v>
      </c>
      <c r="J24" s="311"/>
      <c r="K24" s="311"/>
      <c r="L24" s="311"/>
      <c r="M24" s="311"/>
      <c r="N24" s="311"/>
      <c r="O24" s="311"/>
      <c r="P24" s="311"/>
    </row>
    <row r="25" spans="1:16" ht="103.5" customHeight="1">
      <c r="A25" s="348">
        <v>2</v>
      </c>
      <c r="B25" s="349" t="s">
        <v>197</v>
      </c>
      <c r="C25" s="350" t="s">
        <v>345</v>
      </c>
      <c r="D25" s="354" t="s">
        <v>346</v>
      </c>
      <c r="E25" s="352" t="s">
        <v>171</v>
      </c>
      <c r="F25" s="354" t="s">
        <v>347</v>
      </c>
      <c r="G25" s="352" t="s">
        <v>171</v>
      </c>
      <c r="H25" s="354" t="s">
        <v>348</v>
      </c>
      <c r="I25" s="352" t="s">
        <v>171</v>
      </c>
      <c r="J25" s="311"/>
      <c r="K25" s="311"/>
      <c r="L25" s="311"/>
      <c r="M25" s="311"/>
      <c r="N25" s="311"/>
      <c r="O25" s="311"/>
      <c r="P25" s="311"/>
    </row>
    <row r="26" spans="1:16" ht="166.15" customHeight="1">
      <c r="A26" s="348">
        <v>3</v>
      </c>
      <c r="B26" s="349" t="s">
        <v>198</v>
      </c>
      <c r="C26" s="350" t="s">
        <v>349</v>
      </c>
      <c r="D26" s="355" t="s">
        <v>350</v>
      </c>
      <c r="E26" s="352" t="s">
        <v>171</v>
      </c>
      <c r="F26" s="355" t="s">
        <v>351</v>
      </c>
      <c r="G26" s="352" t="s">
        <v>171</v>
      </c>
      <c r="H26" s="355" t="s">
        <v>352</v>
      </c>
      <c r="I26" s="352" t="s">
        <v>171</v>
      </c>
      <c r="J26" s="311"/>
      <c r="K26" s="311"/>
      <c r="L26" s="311"/>
      <c r="M26" s="311"/>
      <c r="N26" s="311"/>
      <c r="O26" s="311"/>
      <c r="P26" s="311"/>
    </row>
    <row r="27" spans="1:16" ht="78" customHeight="1">
      <c r="A27" s="348">
        <v>4</v>
      </c>
      <c r="B27" s="349" t="s">
        <v>199</v>
      </c>
      <c r="C27" s="350" t="s">
        <v>353</v>
      </c>
      <c r="D27" s="355" t="s">
        <v>354</v>
      </c>
      <c r="E27" s="352" t="s">
        <v>171</v>
      </c>
      <c r="F27" s="355" t="s">
        <v>355</v>
      </c>
      <c r="G27" s="352" t="s">
        <v>171</v>
      </c>
      <c r="H27" s="355" t="s">
        <v>356</v>
      </c>
      <c r="I27" s="352" t="s">
        <v>171</v>
      </c>
      <c r="J27" s="311"/>
      <c r="K27" s="311"/>
      <c r="L27" s="311"/>
      <c r="M27" s="311"/>
      <c r="N27" s="311"/>
      <c r="O27" s="311"/>
      <c r="P27" s="311"/>
    </row>
    <row r="28" spans="1:16" ht="132" customHeight="1">
      <c r="A28" s="348">
        <v>5</v>
      </c>
      <c r="B28" s="349" t="s">
        <v>16</v>
      </c>
      <c r="C28" s="350" t="s">
        <v>357</v>
      </c>
      <c r="D28" s="355" t="s">
        <v>358</v>
      </c>
      <c r="E28" s="352" t="s">
        <v>171</v>
      </c>
      <c r="F28" s="355" t="s">
        <v>359</v>
      </c>
      <c r="G28" s="352" t="s">
        <v>171</v>
      </c>
      <c r="H28" s="355" t="s">
        <v>360</v>
      </c>
      <c r="I28" s="352" t="s">
        <v>171</v>
      </c>
      <c r="J28" s="311"/>
      <c r="K28" s="311"/>
      <c r="L28" s="311"/>
      <c r="M28" s="311"/>
      <c r="N28" s="311"/>
      <c r="O28" s="311"/>
      <c r="P28" s="311"/>
    </row>
    <row r="29" spans="1:16" ht="169.5" customHeight="1">
      <c r="A29" s="348">
        <v>6</v>
      </c>
      <c r="B29" s="349" t="s">
        <v>361</v>
      </c>
      <c r="C29" s="350" t="s">
        <v>362</v>
      </c>
      <c r="D29" s="355" t="s">
        <v>376</v>
      </c>
      <c r="E29" s="352" t="s">
        <v>171</v>
      </c>
      <c r="F29" s="355" t="s">
        <v>363</v>
      </c>
      <c r="G29" s="352" t="s">
        <v>171</v>
      </c>
      <c r="H29" s="355" t="s">
        <v>364</v>
      </c>
      <c r="I29" s="352" t="s">
        <v>171</v>
      </c>
      <c r="J29" s="311"/>
      <c r="K29" s="311"/>
      <c r="L29" s="311"/>
      <c r="M29" s="311"/>
      <c r="N29" s="311"/>
      <c r="O29" s="311"/>
      <c r="P29" s="311"/>
    </row>
    <row r="30" spans="1:16" ht="61.5" customHeight="1">
      <c r="A30" s="356">
        <v>7</v>
      </c>
      <c r="B30" s="349" t="s">
        <v>17</v>
      </c>
      <c r="C30" s="350" t="s">
        <v>365</v>
      </c>
      <c r="D30" s="357" t="s">
        <v>366</v>
      </c>
      <c r="E30" s="358" t="s">
        <v>367</v>
      </c>
      <c r="F30" s="357" t="s">
        <v>368</v>
      </c>
      <c r="G30" s="352" t="s">
        <v>171</v>
      </c>
      <c r="H30" s="357" t="s">
        <v>369</v>
      </c>
      <c r="I30" s="358" t="s">
        <v>171</v>
      </c>
      <c r="J30" s="311"/>
      <c r="K30" s="311"/>
      <c r="L30" s="311"/>
      <c r="M30" s="311"/>
      <c r="N30" s="311"/>
      <c r="O30" s="311"/>
      <c r="P30" s="311"/>
    </row>
    <row r="31" spans="1:16" ht="34.9" customHeight="1">
      <c r="A31" s="342" t="s">
        <v>24</v>
      </c>
      <c r="B31" s="359"/>
      <c r="C31" s="360"/>
      <c r="D31" s="352"/>
      <c r="E31" s="352" t="s">
        <v>283</v>
      </c>
      <c r="F31" s="335"/>
      <c r="G31" s="352" t="s">
        <v>283</v>
      </c>
      <c r="H31" s="335"/>
      <c r="I31" s="352" t="s">
        <v>283</v>
      </c>
      <c r="J31" s="361"/>
      <c r="K31" s="361"/>
      <c r="L31" s="361"/>
      <c r="M31" s="361"/>
      <c r="N31" s="361"/>
      <c r="O31" s="361"/>
      <c r="P31" s="361"/>
    </row>
    <row r="32" spans="1:16" s="363" customFormat="1" ht="15.75" customHeight="1">
      <c r="A32" s="362"/>
      <c r="B32" s="362"/>
      <c r="C32" s="362"/>
      <c r="D32" s="362"/>
      <c r="E32" s="362"/>
      <c r="F32" s="362"/>
      <c r="G32" s="362"/>
      <c r="H32" s="362"/>
      <c r="I32" s="362"/>
      <c r="J32" s="362"/>
      <c r="K32" s="362"/>
      <c r="L32" s="362"/>
      <c r="M32" s="362"/>
      <c r="N32" s="362"/>
      <c r="O32" s="362"/>
      <c r="P32" s="362"/>
    </row>
    <row r="33" spans="1:16" s="363" customFormat="1" ht="15.75" customHeight="1">
      <c r="A33" s="362"/>
      <c r="B33" s="362"/>
      <c r="C33" s="362"/>
      <c r="D33" s="362"/>
      <c r="E33" s="362"/>
      <c r="F33" s="362"/>
      <c r="G33" s="362"/>
      <c r="H33" s="362"/>
      <c r="I33" s="362"/>
      <c r="J33" s="362"/>
      <c r="K33" s="362"/>
      <c r="L33" s="362"/>
      <c r="M33" s="362"/>
      <c r="N33" s="362"/>
      <c r="O33" s="362"/>
      <c r="P33" s="362"/>
    </row>
    <row r="34" spans="1:16" s="363" customFormat="1" ht="15.75" customHeight="1">
      <c r="A34" s="362"/>
      <c r="B34" s="362"/>
      <c r="C34" s="362"/>
      <c r="D34" s="362"/>
      <c r="E34" s="362"/>
      <c r="F34" s="362"/>
      <c r="G34" s="362"/>
      <c r="H34" s="362"/>
      <c r="I34" s="362"/>
      <c r="J34" s="362"/>
      <c r="K34" s="362"/>
      <c r="L34" s="362"/>
      <c r="M34" s="362"/>
      <c r="N34" s="362"/>
      <c r="O34" s="362"/>
      <c r="P34" s="362"/>
    </row>
    <row r="35" spans="1:16" s="363" customFormat="1" ht="15.75" customHeight="1">
      <c r="A35" s="362"/>
      <c r="B35" s="362"/>
      <c r="C35" s="362"/>
      <c r="D35" s="362"/>
      <c r="E35" s="362"/>
      <c r="F35" s="362"/>
      <c r="G35" s="362"/>
      <c r="H35" s="362"/>
      <c r="I35" s="362"/>
      <c r="J35" s="362"/>
      <c r="K35" s="362"/>
      <c r="L35" s="362"/>
      <c r="M35" s="362"/>
      <c r="N35" s="362"/>
      <c r="O35" s="362"/>
      <c r="P35" s="362"/>
    </row>
    <row r="36" spans="1:16" s="363" customFormat="1" ht="15.75" customHeight="1">
      <c r="A36" s="362"/>
      <c r="B36" s="362"/>
      <c r="C36" s="362"/>
      <c r="D36" s="362"/>
      <c r="E36" s="362"/>
      <c r="F36" s="362"/>
      <c r="G36" s="362"/>
      <c r="H36" s="362"/>
      <c r="I36" s="362"/>
      <c r="J36" s="362"/>
      <c r="K36" s="362"/>
      <c r="L36" s="362"/>
      <c r="M36" s="362"/>
      <c r="N36" s="362"/>
      <c r="O36" s="362"/>
      <c r="P36" s="362"/>
    </row>
    <row r="37" spans="1:16" s="363" customFormat="1" ht="15.75" customHeight="1">
      <c r="A37" s="362"/>
      <c r="B37" s="362"/>
      <c r="C37" s="362"/>
      <c r="D37" s="362"/>
      <c r="E37" s="362"/>
      <c r="F37" s="362"/>
      <c r="G37" s="362"/>
      <c r="H37" s="362"/>
      <c r="I37" s="362"/>
      <c r="J37" s="362"/>
      <c r="K37" s="362"/>
      <c r="L37" s="362"/>
      <c r="M37" s="362"/>
      <c r="N37" s="362"/>
      <c r="O37" s="362"/>
      <c r="P37" s="362"/>
    </row>
    <row r="38" spans="1:16" s="363" customFormat="1" ht="15.75" customHeight="1">
      <c r="A38" s="362"/>
      <c r="B38" s="362"/>
      <c r="C38" s="362"/>
      <c r="D38" s="364"/>
      <c r="E38" s="364"/>
      <c r="F38" s="365"/>
      <c r="G38" s="364"/>
      <c r="H38" s="362"/>
      <c r="I38" s="364"/>
      <c r="J38" s="362"/>
      <c r="K38" s="362"/>
      <c r="L38" s="362"/>
      <c r="M38" s="362"/>
      <c r="N38" s="362"/>
      <c r="O38" s="362"/>
      <c r="P38" s="362"/>
    </row>
    <row r="39" spans="1:16" s="363" customFormat="1" ht="15.75" customHeight="1">
      <c r="A39" s="362"/>
      <c r="B39" s="362"/>
      <c r="C39" s="362"/>
      <c r="D39" s="364"/>
      <c r="E39" s="364"/>
      <c r="F39" s="365"/>
      <c r="G39" s="364"/>
      <c r="H39" s="362"/>
      <c r="I39" s="364"/>
      <c r="J39" s="362"/>
      <c r="K39" s="362"/>
      <c r="L39" s="362"/>
      <c r="M39" s="362"/>
      <c r="N39" s="362"/>
      <c r="O39" s="362"/>
      <c r="P39" s="362"/>
    </row>
    <row r="40" spans="1:16" s="363" customFormat="1" ht="15.75" customHeight="1">
      <c r="A40" s="362"/>
      <c r="B40" s="362"/>
      <c r="C40" s="362"/>
      <c r="D40" s="364"/>
      <c r="E40" s="364"/>
      <c r="F40" s="366"/>
      <c r="G40" s="364"/>
      <c r="H40" s="362"/>
      <c r="I40" s="364"/>
      <c r="J40" s="362"/>
      <c r="K40" s="362"/>
      <c r="L40" s="362"/>
      <c r="M40" s="362"/>
      <c r="N40" s="362"/>
      <c r="O40" s="362"/>
      <c r="P40" s="362"/>
    </row>
    <row r="41" spans="1:16" s="363" customFormat="1" ht="15.75" customHeight="1">
      <c r="A41" s="362"/>
      <c r="B41" s="362"/>
      <c r="C41" s="362"/>
      <c r="D41" s="367"/>
      <c r="E41" s="367"/>
      <c r="F41" s="366"/>
      <c r="G41" s="367"/>
      <c r="H41" s="362"/>
      <c r="I41" s="367"/>
      <c r="J41" s="362"/>
      <c r="K41" s="362"/>
      <c r="L41" s="362"/>
      <c r="M41" s="362"/>
      <c r="N41" s="362"/>
      <c r="O41" s="362"/>
      <c r="P41" s="362"/>
    </row>
    <row r="42" spans="1:16" s="363" customFormat="1" ht="15.75" customHeight="1">
      <c r="A42" s="362"/>
      <c r="B42" s="362"/>
      <c r="C42" s="362"/>
      <c r="D42" s="366"/>
      <c r="E42" s="366"/>
      <c r="F42" s="365"/>
      <c r="G42" s="366"/>
      <c r="H42" s="362"/>
      <c r="I42" s="366"/>
      <c r="J42" s="362"/>
      <c r="K42" s="362"/>
      <c r="L42" s="362"/>
      <c r="M42" s="362"/>
      <c r="N42" s="362"/>
      <c r="O42" s="362"/>
      <c r="P42" s="362"/>
    </row>
    <row r="43" spans="1:16" s="363" customFormat="1" ht="15.75" customHeight="1">
      <c r="A43" s="362"/>
      <c r="B43" s="362"/>
      <c r="C43" s="362"/>
      <c r="D43" s="366"/>
      <c r="E43" s="366"/>
      <c r="F43" s="365"/>
      <c r="G43" s="366"/>
      <c r="H43" s="362"/>
      <c r="I43" s="366"/>
      <c r="J43" s="362"/>
      <c r="K43" s="362"/>
      <c r="L43" s="362"/>
      <c r="M43" s="362"/>
      <c r="N43" s="362"/>
      <c r="O43" s="362"/>
      <c r="P43" s="362"/>
    </row>
    <row r="44" spans="1:16" s="363" customFormat="1" ht="15.75" customHeight="1">
      <c r="A44" s="362"/>
      <c r="B44" s="362"/>
      <c r="C44" s="362"/>
      <c r="D44" s="366"/>
      <c r="E44" s="366"/>
      <c r="F44" s="366"/>
      <c r="G44" s="366"/>
      <c r="H44" s="362"/>
      <c r="I44" s="366"/>
      <c r="J44" s="362"/>
      <c r="K44" s="362"/>
      <c r="L44" s="362"/>
      <c r="M44" s="362"/>
      <c r="N44" s="362"/>
      <c r="O44" s="362"/>
      <c r="P44" s="362"/>
    </row>
    <row r="45" spans="1:16" s="363" customFormat="1" ht="15.75" customHeight="1">
      <c r="A45" s="362"/>
      <c r="B45" s="362"/>
      <c r="C45" s="362"/>
      <c r="D45" s="362"/>
      <c r="E45" s="362"/>
      <c r="F45" s="362"/>
      <c r="G45" s="362"/>
      <c r="H45" s="362"/>
      <c r="I45" s="362"/>
      <c r="J45" s="362"/>
      <c r="K45" s="362"/>
      <c r="L45" s="362"/>
      <c r="M45" s="362"/>
      <c r="N45" s="362"/>
      <c r="O45" s="362"/>
      <c r="P45" s="362"/>
    </row>
    <row r="46" spans="1:16" s="363" customFormat="1" ht="15.75" customHeight="1">
      <c r="A46" s="362"/>
      <c r="B46" s="362"/>
      <c r="C46" s="362"/>
      <c r="D46" s="362"/>
      <c r="E46" s="362"/>
      <c r="F46" s="362"/>
      <c r="G46" s="362"/>
      <c r="H46" s="362"/>
      <c r="I46" s="362"/>
      <c r="J46" s="362"/>
      <c r="K46" s="362"/>
      <c r="L46" s="362"/>
      <c r="M46" s="362"/>
      <c r="N46" s="362"/>
      <c r="O46" s="362"/>
      <c r="P46" s="362"/>
    </row>
    <row r="47" spans="1:16" s="363" customFormat="1" ht="15.75" customHeight="1">
      <c r="A47" s="362"/>
      <c r="B47" s="362"/>
      <c r="C47" s="362"/>
      <c r="D47" s="362"/>
      <c r="E47" s="362"/>
      <c r="F47" s="362"/>
      <c r="G47" s="362"/>
      <c r="H47" s="362"/>
      <c r="I47" s="362"/>
      <c r="J47" s="362"/>
      <c r="K47" s="362"/>
      <c r="L47" s="362"/>
      <c r="M47" s="362"/>
      <c r="N47" s="362"/>
      <c r="O47" s="362"/>
      <c r="P47" s="362"/>
    </row>
    <row r="48" spans="1:16" s="363" customFormat="1" ht="15.75" customHeight="1">
      <c r="A48" s="362"/>
      <c r="B48" s="362"/>
      <c r="C48" s="362"/>
      <c r="D48" s="362"/>
      <c r="E48" s="362"/>
      <c r="F48" s="362"/>
      <c r="G48" s="362"/>
      <c r="H48" s="362"/>
      <c r="I48" s="362"/>
      <c r="J48" s="362"/>
      <c r="K48" s="362"/>
      <c r="L48" s="362"/>
      <c r="M48" s="362"/>
      <c r="N48" s="362"/>
      <c r="O48" s="362"/>
      <c r="P48" s="362"/>
    </row>
    <row r="49" spans="1:16" s="363" customFormat="1" ht="15.75" customHeight="1">
      <c r="A49" s="362"/>
      <c r="B49" s="362"/>
      <c r="C49" s="362"/>
      <c r="D49" s="362"/>
      <c r="E49" s="362"/>
      <c r="F49" s="362"/>
      <c r="G49" s="362"/>
      <c r="H49" s="362"/>
      <c r="I49" s="362"/>
      <c r="J49" s="362"/>
      <c r="K49" s="362"/>
      <c r="L49" s="362"/>
      <c r="M49" s="362"/>
      <c r="N49" s="362"/>
      <c r="O49" s="362"/>
      <c r="P49" s="362"/>
    </row>
    <row r="50" spans="1:16" s="363" customFormat="1" ht="15.75" customHeight="1">
      <c r="A50" s="362"/>
      <c r="B50" s="362"/>
      <c r="C50" s="362"/>
      <c r="D50" s="362"/>
      <c r="E50" s="362"/>
      <c r="F50" s="362"/>
      <c r="G50" s="362"/>
      <c r="H50" s="362"/>
      <c r="I50" s="362"/>
      <c r="J50" s="362"/>
      <c r="K50" s="362"/>
      <c r="L50" s="362"/>
      <c r="M50" s="362"/>
      <c r="N50" s="362"/>
      <c r="O50" s="362"/>
      <c r="P50" s="362"/>
    </row>
    <row r="51" spans="1:16" s="363" customFormat="1" ht="15.75" customHeight="1">
      <c r="A51" s="362"/>
      <c r="B51" s="362"/>
      <c r="C51" s="362"/>
      <c r="D51" s="362"/>
      <c r="E51" s="362"/>
      <c r="F51" s="362"/>
      <c r="G51" s="362"/>
      <c r="H51" s="362"/>
      <c r="I51" s="362"/>
      <c r="J51" s="362"/>
      <c r="K51" s="362"/>
      <c r="L51" s="362"/>
      <c r="M51" s="362"/>
      <c r="N51" s="362"/>
      <c r="O51" s="362"/>
      <c r="P51" s="362"/>
    </row>
    <row r="52" spans="1:16" s="363" customFormat="1" ht="15.75" customHeight="1">
      <c r="A52" s="362"/>
      <c r="B52" s="362"/>
      <c r="C52" s="362"/>
      <c r="D52" s="362"/>
      <c r="E52" s="362"/>
      <c r="F52" s="362"/>
      <c r="G52" s="362"/>
      <c r="H52" s="362"/>
      <c r="I52" s="362"/>
      <c r="J52" s="362"/>
      <c r="K52" s="362"/>
      <c r="L52" s="362"/>
      <c r="M52" s="362"/>
      <c r="N52" s="362"/>
      <c r="O52" s="362"/>
      <c r="P52" s="362"/>
    </row>
    <row r="53" spans="1:16" s="363" customFormat="1" ht="15.75" customHeight="1">
      <c r="A53" s="362"/>
      <c r="B53" s="362"/>
      <c r="C53" s="362"/>
      <c r="D53" s="362"/>
      <c r="E53" s="362"/>
      <c r="F53" s="362"/>
      <c r="G53" s="362"/>
      <c r="H53" s="362"/>
      <c r="I53" s="362"/>
      <c r="J53" s="362"/>
      <c r="K53" s="362"/>
      <c r="L53" s="362"/>
      <c r="M53" s="362"/>
      <c r="N53" s="362"/>
      <c r="O53" s="362"/>
      <c r="P53" s="362"/>
    </row>
    <row r="54" spans="1:16" s="363" customFormat="1" ht="15.75" customHeight="1">
      <c r="A54" s="362"/>
      <c r="B54" s="362"/>
      <c r="C54" s="362"/>
      <c r="D54" s="362"/>
      <c r="E54" s="362"/>
      <c r="F54" s="362"/>
      <c r="G54" s="362"/>
      <c r="H54" s="362"/>
      <c r="I54" s="362"/>
      <c r="J54" s="362"/>
      <c r="K54" s="362"/>
      <c r="L54" s="362"/>
      <c r="M54" s="362"/>
      <c r="N54" s="362"/>
      <c r="O54" s="362"/>
      <c r="P54" s="362"/>
    </row>
    <row r="55" spans="1:16" s="363" customFormat="1" ht="15.75" customHeight="1">
      <c r="A55" s="362"/>
      <c r="B55" s="362"/>
      <c r="C55" s="362"/>
      <c r="D55" s="362"/>
      <c r="E55" s="362"/>
      <c r="F55" s="362"/>
      <c r="G55" s="362"/>
      <c r="H55" s="362"/>
      <c r="I55" s="362"/>
      <c r="J55" s="362"/>
      <c r="K55" s="362"/>
      <c r="L55" s="362"/>
      <c r="M55" s="362"/>
      <c r="N55" s="362"/>
      <c r="O55" s="362"/>
      <c r="P55" s="362"/>
    </row>
    <row r="56" spans="1:16" s="363" customFormat="1" ht="15.75" customHeight="1">
      <c r="A56" s="362"/>
      <c r="B56" s="362"/>
      <c r="C56" s="362"/>
      <c r="D56" s="362"/>
      <c r="E56" s="362"/>
      <c r="F56" s="362"/>
      <c r="G56" s="362"/>
      <c r="H56" s="362"/>
      <c r="I56" s="362"/>
      <c r="J56" s="362"/>
      <c r="K56" s="362"/>
      <c r="L56" s="362"/>
      <c r="M56" s="362"/>
      <c r="N56" s="362"/>
      <c r="O56" s="362"/>
      <c r="P56" s="362"/>
    </row>
    <row r="57" spans="1:16" s="363" customFormat="1" ht="15.75" customHeight="1">
      <c r="A57" s="362"/>
      <c r="B57" s="362"/>
      <c r="C57" s="362"/>
      <c r="D57" s="362"/>
      <c r="E57" s="362"/>
      <c r="F57" s="362"/>
      <c r="G57" s="362"/>
      <c r="H57" s="362"/>
      <c r="I57" s="362"/>
      <c r="J57" s="362"/>
      <c r="K57" s="362"/>
      <c r="L57" s="362"/>
      <c r="M57" s="362"/>
      <c r="N57" s="362"/>
      <c r="O57" s="362"/>
      <c r="P57" s="362"/>
    </row>
    <row r="58" spans="1:16" s="363" customFormat="1" ht="15.75" customHeight="1">
      <c r="A58" s="362"/>
      <c r="B58" s="362"/>
      <c r="C58" s="362"/>
      <c r="D58" s="362"/>
      <c r="E58" s="362"/>
      <c r="F58" s="362"/>
      <c r="G58" s="362"/>
      <c r="H58" s="362"/>
      <c r="I58" s="362"/>
      <c r="J58" s="362"/>
      <c r="K58" s="362"/>
      <c r="L58" s="362"/>
      <c r="M58" s="362"/>
      <c r="N58" s="362"/>
      <c r="O58" s="362"/>
      <c r="P58" s="362"/>
    </row>
    <row r="59" spans="1:16" s="363" customFormat="1" ht="15.75" customHeight="1">
      <c r="A59" s="362"/>
      <c r="B59" s="362"/>
      <c r="C59" s="362"/>
      <c r="D59" s="362"/>
      <c r="E59" s="362"/>
      <c r="F59" s="362"/>
      <c r="G59" s="362"/>
      <c r="H59" s="362"/>
      <c r="I59" s="362"/>
      <c r="J59" s="362"/>
      <c r="K59" s="362"/>
      <c r="L59" s="362"/>
      <c r="M59" s="362"/>
      <c r="N59" s="362"/>
      <c r="O59" s="362"/>
      <c r="P59" s="362"/>
    </row>
    <row r="60" spans="1:16" s="363" customFormat="1" ht="15.75" customHeight="1">
      <c r="A60" s="362"/>
      <c r="B60" s="362"/>
      <c r="C60" s="362"/>
      <c r="D60" s="362"/>
      <c r="E60" s="362"/>
      <c r="F60" s="362"/>
      <c r="G60" s="362"/>
      <c r="H60" s="362"/>
      <c r="I60" s="362"/>
      <c r="J60" s="362"/>
      <c r="K60" s="362"/>
      <c r="L60" s="362"/>
      <c r="M60" s="362"/>
      <c r="N60" s="362"/>
      <c r="O60" s="362"/>
      <c r="P60" s="362"/>
    </row>
    <row r="61" spans="1:16" s="363" customFormat="1" ht="15.75" customHeight="1">
      <c r="A61" s="362"/>
      <c r="B61" s="362"/>
      <c r="C61" s="362"/>
      <c r="D61" s="362"/>
      <c r="E61" s="362"/>
      <c r="F61" s="362"/>
      <c r="G61" s="362"/>
      <c r="H61" s="362"/>
      <c r="I61" s="362"/>
      <c r="J61" s="362"/>
      <c r="K61" s="362"/>
      <c r="L61" s="362"/>
      <c r="M61" s="362"/>
      <c r="N61" s="362"/>
      <c r="O61" s="362"/>
      <c r="P61" s="362"/>
    </row>
    <row r="62" spans="1:16" s="363" customFormat="1" ht="15.75" customHeight="1">
      <c r="A62" s="362"/>
      <c r="B62" s="362"/>
      <c r="C62" s="362"/>
      <c r="D62" s="362"/>
      <c r="E62" s="362"/>
      <c r="F62" s="362"/>
      <c r="G62" s="362"/>
      <c r="H62" s="362"/>
      <c r="I62" s="362"/>
      <c r="J62" s="362"/>
      <c r="K62" s="362"/>
      <c r="L62" s="362"/>
      <c r="M62" s="362"/>
      <c r="N62" s="362"/>
      <c r="O62" s="362"/>
      <c r="P62" s="362"/>
    </row>
    <row r="63" spans="1:16" s="363" customFormat="1" ht="15.75" customHeight="1">
      <c r="A63" s="362"/>
      <c r="B63" s="362"/>
      <c r="C63" s="362"/>
      <c r="D63" s="362"/>
      <c r="E63" s="362"/>
      <c r="F63" s="362"/>
      <c r="G63" s="362"/>
      <c r="H63" s="362"/>
      <c r="I63" s="362"/>
      <c r="J63" s="362"/>
      <c r="K63" s="362"/>
      <c r="L63" s="362"/>
      <c r="M63" s="362"/>
      <c r="N63" s="362"/>
      <c r="O63" s="362"/>
      <c r="P63" s="362"/>
    </row>
    <row r="64" spans="1:16" s="363" customFormat="1" ht="15.75" customHeight="1">
      <c r="A64" s="362"/>
      <c r="B64" s="362"/>
      <c r="C64" s="362"/>
      <c r="D64" s="362"/>
      <c r="E64" s="362"/>
      <c r="F64" s="362"/>
      <c r="G64" s="362"/>
      <c r="H64" s="362"/>
      <c r="I64" s="362"/>
      <c r="J64" s="362"/>
      <c r="K64" s="362"/>
      <c r="L64" s="362"/>
      <c r="M64" s="362"/>
      <c r="N64" s="362"/>
      <c r="O64" s="362"/>
      <c r="P64" s="362"/>
    </row>
    <row r="65" spans="1:16" s="363" customFormat="1" ht="15.75" customHeight="1">
      <c r="A65" s="362"/>
      <c r="B65" s="362"/>
      <c r="C65" s="362"/>
      <c r="D65" s="362"/>
      <c r="E65" s="362"/>
      <c r="F65" s="362"/>
      <c r="G65" s="362"/>
      <c r="H65" s="362"/>
      <c r="I65" s="362"/>
      <c r="J65" s="362"/>
      <c r="K65" s="362"/>
      <c r="L65" s="362"/>
      <c r="M65" s="362"/>
      <c r="N65" s="362"/>
      <c r="O65" s="362"/>
      <c r="P65" s="362"/>
    </row>
    <row r="66" spans="1:16" s="363" customFormat="1" ht="15.75" customHeight="1">
      <c r="A66" s="362"/>
      <c r="B66" s="362"/>
      <c r="C66" s="362"/>
      <c r="D66" s="362"/>
      <c r="E66" s="362"/>
      <c r="F66" s="362"/>
      <c r="G66" s="362"/>
      <c r="H66" s="362"/>
      <c r="I66" s="362"/>
      <c r="J66" s="362"/>
      <c r="K66" s="362"/>
      <c r="L66" s="362"/>
      <c r="M66" s="362"/>
      <c r="N66" s="362"/>
      <c r="O66" s="362"/>
      <c r="P66" s="362"/>
    </row>
    <row r="67" spans="1:16" s="363" customFormat="1" ht="15.75" customHeight="1">
      <c r="A67" s="362"/>
      <c r="B67" s="362"/>
      <c r="C67" s="362"/>
      <c r="D67" s="362"/>
      <c r="E67" s="362"/>
      <c r="F67" s="362"/>
      <c r="G67" s="362"/>
      <c r="H67" s="362"/>
      <c r="I67" s="362"/>
      <c r="J67" s="362"/>
      <c r="K67" s="362"/>
      <c r="L67" s="362"/>
      <c r="M67" s="362"/>
      <c r="N67" s="362"/>
      <c r="O67" s="362"/>
      <c r="P67" s="362"/>
    </row>
    <row r="68" spans="1:16" s="363" customFormat="1" ht="15.75" customHeight="1">
      <c r="A68" s="362"/>
      <c r="B68" s="362"/>
      <c r="C68" s="362"/>
      <c r="D68" s="362"/>
      <c r="E68" s="362"/>
      <c r="F68" s="362"/>
      <c r="G68" s="362"/>
      <c r="H68" s="362"/>
      <c r="I68" s="362"/>
      <c r="J68" s="362"/>
      <c r="K68" s="362"/>
      <c r="L68" s="362"/>
      <c r="M68" s="362"/>
      <c r="N68" s="362"/>
      <c r="O68" s="362"/>
      <c r="P68" s="362"/>
    </row>
    <row r="69" spans="1:16" s="363" customFormat="1" ht="15.75" customHeight="1">
      <c r="A69" s="362"/>
      <c r="B69" s="362"/>
      <c r="C69" s="362"/>
      <c r="D69" s="362"/>
      <c r="E69" s="362"/>
      <c r="F69" s="362"/>
      <c r="G69" s="362"/>
      <c r="H69" s="362"/>
      <c r="I69" s="362"/>
      <c r="J69" s="362"/>
      <c r="K69" s="362"/>
      <c r="L69" s="362"/>
      <c r="M69" s="362"/>
      <c r="N69" s="362"/>
      <c r="O69" s="362"/>
      <c r="P69" s="362"/>
    </row>
    <row r="70" spans="1:16" s="363" customFormat="1" ht="15.75" customHeight="1">
      <c r="A70" s="362"/>
      <c r="B70" s="362"/>
      <c r="C70" s="362"/>
      <c r="D70" s="362"/>
      <c r="E70" s="362"/>
      <c r="F70" s="362"/>
      <c r="G70" s="362"/>
      <c r="H70" s="362"/>
      <c r="I70" s="362"/>
      <c r="J70" s="362"/>
      <c r="K70" s="362"/>
      <c r="L70" s="362"/>
      <c r="M70" s="362"/>
      <c r="N70" s="362"/>
      <c r="O70" s="362"/>
      <c r="P70" s="362"/>
    </row>
    <row r="71" spans="1:16" ht="15.75" customHeight="1">
      <c r="A71" s="311"/>
      <c r="B71" s="311"/>
      <c r="C71" s="311"/>
      <c r="D71" s="311"/>
      <c r="E71" s="311"/>
      <c r="F71" s="311"/>
      <c r="G71" s="311"/>
      <c r="H71" s="311"/>
      <c r="I71" s="311"/>
      <c r="J71" s="311"/>
      <c r="K71" s="311"/>
      <c r="L71" s="311"/>
      <c r="M71" s="311"/>
      <c r="N71" s="311"/>
      <c r="O71" s="311"/>
      <c r="P71" s="311"/>
    </row>
    <row r="72" spans="1:16" ht="15.75" customHeight="1">
      <c r="A72" s="311"/>
      <c r="B72" s="311"/>
      <c r="C72" s="311"/>
      <c r="D72" s="311"/>
      <c r="E72" s="311"/>
      <c r="F72" s="311"/>
      <c r="G72" s="311"/>
      <c r="H72" s="311"/>
      <c r="I72" s="311"/>
      <c r="J72" s="311"/>
      <c r="K72" s="311"/>
      <c r="L72" s="311"/>
      <c r="M72" s="311"/>
      <c r="N72" s="311"/>
      <c r="O72" s="311"/>
      <c r="P72" s="311"/>
    </row>
    <row r="73" spans="1:16" ht="15.75" customHeight="1">
      <c r="A73" s="311"/>
      <c r="B73" s="311"/>
      <c r="C73" s="311"/>
      <c r="D73" s="311"/>
      <c r="E73" s="311"/>
      <c r="F73" s="311"/>
      <c r="G73" s="311"/>
      <c r="H73" s="311"/>
      <c r="I73" s="311"/>
      <c r="J73" s="311"/>
      <c r="K73" s="311"/>
      <c r="L73" s="311"/>
      <c r="M73" s="311"/>
      <c r="N73" s="311"/>
      <c r="O73" s="311"/>
      <c r="P73" s="311"/>
    </row>
    <row r="74" spans="1:16" ht="15.75" customHeight="1">
      <c r="A74" s="311"/>
      <c r="B74" s="311"/>
      <c r="C74" s="311"/>
      <c r="D74" s="311"/>
      <c r="E74" s="311"/>
      <c r="F74" s="311"/>
      <c r="G74" s="311"/>
      <c r="H74" s="311"/>
      <c r="I74" s="311"/>
      <c r="J74" s="311"/>
      <c r="K74" s="311"/>
      <c r="L74" s="311"/>
      <c r="M74" s="311"/>
      <c r="N74" s="311"/>
      <c r="O74" s="311"/>
      <c r="P74" s="311"/>
    </row>
    <row r="75" spans="1:16" ht="15.75" customHeight="1">
      <c r="A75" s="311"/>
      <c r="B75" s="311"/>
      <c r="C75" s="311"/>
      <c r="D75" s="311"/>
      <c r="E75" s="311"/>
      <c r="F75" s="311"/>
      <c r="G75" s="311"/>
      <c r="H75" s="311"/>
      <c r="I75" s="311"/>
      <c r="J75" s="311"/>
      <c r="K75" s="311"/>
      <c r="L75" s="311"/>
      <c r="M75" s="311"/>
      <c r="N75" s="311"/>
      <c r="O75" s="311"/>
      <c r="P75" s="311"/>
    </row>
    <row r="76" spans="1:16" ht="15.75" customHeight="1">
      <c r="A76" s="311"/>
      <c r="B76" s="311"/>
      <c r="C76" s="311"/>
      <c r="D76" s="311"/>
      <c r="E76" s="311"/>
      <c r="F76" s="311"/>
      <c r="G76" s="311"/>
      <c r="H76" s="311"/>
      <c r="I76" s="311"/>
      <c r="J76" s="311"/>
      <c r="K76" s="311"/>
      <c r="L76" s="311"/>
      <c r="M76" s="311"/>
      <c r="N76" s="311"/>
      <c r="O76" s="311"/>
      <c r="P76" s="311"/>
    </row>
    <row r="77" spans="1:16" ht="15.75" customHeight="1">
      <c r="A77" s="311"/>
      <c r="B77" s="311"/>
      <c r="C77" s="311"/>
      <c r="D77" s="311"/>
      <c r="E77" s="311"/>
      <c r="F77" s="311"/>
      <c r="G77" s="311"/>
      <c r="H77" s="311"/>
      <c r="I77" s="311"/>
      <c r="J77" s="311"/>
      <c r="K77" s="311"/>
      <c r="L77" s="311"/>
      <c r="M77" s="311"/>
      <c r="N77" s="311"/>
      <c r="O77" s="311"/>
      <c r="P77" s="311"/>
    </row>
    <row r="78" spans="1:16" ht="15.75" customHeight="1">
      <c r="A78" s="311"/>
      <c r="B78" s="311"/>
      <c r="C78" s="311"/>
      <c r="D78" s="311"/>
      <c r="E78" s="311"/>
      <c r="F78" s="311"/>
      <c r="G78" s="311"/>
      <c r="H78" s="311"/>
      <c r="I78" s="311"/>
      <c r="J78" s="311"/>
      <c r="K78" s="311"/>
      <c r="L78" s="311"/>
      <c r="M78" s="311"/>
      <c r="N78" s="311"/>
      <c r="O78" s="311"/>
      <c r="P78" s="311"/>
    </row>
    <row r="79" spans="1:16" ht="15.75" customHeight="1">
      <c r="A79" s="311"/>
      <c r="B79" s="311"/>
      <c r="C79" s="311"/>
      <c r="D79" s="311"/>
      <c r="E79" s="311"/>
      <c r="F79" s="311"/>
      <c r="G79" s="311"/>
      <c r="H79" s="311"/>
      <c r="I79" s="311"/>
      <c r="J79" s="311"/>
      <c r="K79" s="311"/>
      <c r="L79" s="311"/>
      <c r="M79" s="311"/>
      <c r="N79" s="311"/>
      <c r="O79" s="311"/>
      <c r="P79" s="311"/>
    </row>
    <row r="80" spans="1:16" ht="15.75" customHeight="1">
      <c r="A80" s="311"/>
      <c r="B80" s="311"/>
      <c r="C80" s="311"/>
      <c r="D80" s="311"/>
      <c r="E80" s="311"/>
      <c r="F80" s="311"/>
      <c r="G80" s="311"/>
      <c r="H80" s="311"/>
      <c r="I80" s="311"/>
      <c r="J80" s="311"/>
      <c r="K80" s="311"/>
      <c r="L80" s="311"/>
      <c r="M80" s="311"/>
      <c r="N80" s="311"/>
      <c r="O80" s="311"/>
      <c r="P80" s="311"/>
    </row>
    <row r="81" spans="1:16" ht="15.75" customHeight="1">
      <c r="A81" s="311"/>
      <c r="B81" s="311"/>
      <c r="C81" s="311"/>
      <c r="D81" s="311"/>
      <c r="E81" s="311"/>
      <c r="F81" s="311"/>
      <c r="G81" s="311"/>
      <c r="H81" s="311"/>
      <c r="I81" s="311"/>
      <c r="J81" s="311"/>
      <c r="K81" s="311"/>
      <c r="L81" s="311"/>
      <c r="M81" s="311"/>
      <c r="N81" s="311"/>
      <c r="O81" s="311"/>
      <c r="P81" s="311"/>
    </row>
    <row r="82" spans="1:16" ht="15.75" customHeight="1">
      <c r="A82" s="311"/>
      <c r="B82" s="311"/>
      <c r="C82" s="311"/>
      <c r="D82" s="311"/>
      <c r="E82" s="311"/>
      <c r="F82" s="311"/>
      <c r="G82" s="311"/>
      <c r="H82" s="311"/>
      <c r="I82" s="311"/>
      <c r="J82" s="311"/>
      <c r="K82" s="311"/>
      <c r="L82" s="311"/>
      <c r="M82" s="311"/>
      <c r="N82" s="311"/>
      <c r="O82" s="311"/>
      <c r="P82" s="311"/>
    </row>
    <row r="83" spans="1:16" ht="15.75" customHeight="1">
      <c r="A83" s="311"/>
      <c r="B83" s="311"/>
      <c r="C83" s="311"/>
      <c r="D83" s="311"/>
      <c r="E83" s="311"/>
      <c r="F83" s="311"/>
      <c r="G83" s="311"/>
      <c r="H83" s="311"/>
      <c r="I83" s="311"/>
      <c r="J83" s="311"/>
      <c r="K83" s="311"/>
      <c r="L83" s="311"/>
      <c r="M83" s="311"/>
      <c r="N83" s="311"/>
      <c r="O83" s="311"/>
      <c r="P83" s="311"/>
    </row>
    <row r="84" spans="1:16" ht="15.75" customHeight="1">
      <c r="A84" s="311"/>
      <c r="B84" s="311"/>
      <c r="C84" s="311"/>
      <c r="D84" s="311"/>
      <c r="E84" s="311"/>
      <c r="F84" s="311"/>
      <c r="G84" s="311"/>
      <c r="H84" s="311"/>
      <c r="I84" s="311"/>
      <c r="J84" s="311"/>
      <c r="K84" s="311"/>
      <c r="L84" s="311"/>
      <c r="M84" s="311"/>
      <c r="N84" s="311"/>
      <c r="O84" s="311"/>
      <c r="P84" s="311"/>
    </row>
    <row r="85" spans="1:16" ht="15.75" customHeight="1">
      <c r="A85" s="311"/>
      <c r="B85" s="311"/>
      <c r="C85" s="311"/>
      <c r="D85" s="311"/>
      <c r="E85" s="311"/>
      <c r="F85" s="311"/>
      <c r="G85" s="311"/>
      <c r="H85" s="311"/>
      <c r="I85" s="311"/>
      <c r="J85" s="311"/>
      <c r="K85" s="311"/>
      <c r="L85" s="311"/>
      <c r="M85" s="311"/>
      <c r="N85" s="311"/>
      <c r="O85" s="311"/>
      <c r="P85" s="311"/>
    </row>
    <row r="86" spans="1:16" ht="15.75" customHeight="1">
      <c r="A86" s="311"/>
      <c r="B86" s="311"/>
      <c r="C86" s="311"/>
      <c r="D86" s="311"/>
      <c r="E86" s="311"/>
      <c r="F86" s="311"/>
      <c r="G86" s="311"/>
      <c r="H86" s="311"/>
      <c r="I86" s="311"/>
      <c r="J86" s="311"/>
      <c r="K86" s="311"/>
      <c r="L86" s="311"/>
      <c r="M86" s="311"/>
      <c r="N86" s="311"/>
      <c r="O86" s="311"/>
      <c r="P86" s="311"/>
    </row>
    <row r="87" spans="1:16" ht="15.75" customHeight="1">
      <c r="A87" s="311"/>
      <c r="B87" s="311"/>
      <c r="C87" s="311"/>
      <c r="D87" s="311"/>
      <c r="E87" s="311"/>
      <c r="F87" s="311"/>
      <c r="G87" s="311"/>
      <c r="H87" s="311"/>
      <c r="I87" s="311"/>
      <c r="J87" s="311"/>
      <c r="K87" s="311"/>
      <c r="L87" s="311"/>
      <c r="M87" s="311"/>
      <c r="N87" s="311"/>
      <c r="O87" s="311"/>
      <c r="P87" s="311"/>
    </row>
    <row r="88" spans="1:16" ht="15.75" customHeight="1">
      <c r="A88" s="311"/>
      <c r="B88" s="311"/>
      <c r="C88" s="311"/>
      <c r="D88" s="311"/>
      <c r="E88" s="311"/>
      <c r="F88" s="311"/>
      <c r="G88" s="311"/>
      <c r="H88" s="311"/>
      <c r="I88" s="311"/>
      <c r="J88" s="311"/>
      <c r="K88" s="311"/>
      <c r="L88" s="311"/>
      <c r="M88" s="311"/>
      <c r="N88" s="311"/>
      <c r="O88" s="311"/>
      <c r="P88" s="311"/>
    </row>
    <row r="89" spans="1:16" ht="15.75" customHeight="1">
      <c r="A89" s="311"/>
      <c r="B89" s="311"/>
      <c r="C89" s="311"/>
      <c r="D89" s="311"/>
      <c r="E89" s="311"/>
      <c r="F89" s="311"/>
      <c r="G89" s="311"/>
      <c r="H89" s="311"/>
      <c r="I89" s="311"/>
      <c r="J89" s="311"/>
      <c r="K89" s="311"/>
      <c r="L89" s="311"/>
      <c r="M89" s="311"/>
      <c r="N89" s="311"/>
      <c r="O89" s="311"/>
      <c r="P89" s="311"/>
    </row>
    <row r="90" spans="1:16" ht="15.75" customHeight="1">
      <c r="A90" s="311"/>
      <c r="B90" s="311"/>
      <c r="C90" s="311"/>
      <c r="D90" s="311"/>
      <c r="E90" s="311"/>
      <c r="F90" s="311"/>
      <c r="G90" s="311"/>
      <c r="H90" s="311"/>
      <c r="I90" s="311"/>
      <c r="J90" s="311"/>
      <c r="K90" s="311"/>
      <c r="L90" s="311"/>
      <c r="M90" s="311"/>
      <c r="N90" s="311"/>
      <c r="O90" s="311"/>
      <c r="P90" s="311"/>
    </row>
    <row r="91" spans="1:16" ht="15.75" customHeight="1">
      <c r="A91" s="311"/>
      <c r="B91" s="311"/>
      <c r="C91" s="311"/>
      <c r="D91" s="311"/>
      <c r="E91" s="311"/>
      <c r="F91" s="311"/>
      <c r="G91" s="311"/>
      <c r="H91" s="311"/>
      <c r="I91" s="311"/>
      <c r="J91" s="311"/>
      <c r="K91" s="311"/>
      <c r="L91" s="311"/>
      <c r="M91" s="311"/>
      <c r="N91" s="311"/>
      <c r="O91" s="311"/>
      <c r="P91" s="311"/>
    </row>
    <row r="92" spans="1:16" ht="15.75" customHeight="1">
      <c r="A92" s="311"/>
      <c r="B92" s="311"/>
      <c r="C92" s="311"/>
      <c r="D92" s="311"/>
      <c r="E92" s="311"/>
      <c r="F92" s="311"/>
      <c r="G92" s="311"/>
      <c r="H92" s="311"/>
      <c r="I92" s="311"/>
      <c r="J92" s="311"/>
      <c r="K92" s="311"/>
      <c r="L92" s="311"/>
      <c r="M92" s="311"/>
      <c r="N92" s="311"/>
      <c r="O92" s="311"/>
      <c r="P92" s="311"/>
    </row>
    <row r="93" spans="1:16" ht="15.75" customHeight="1">
      <c r="A93" s="311"/>
      <c r="B93" s="311"/>
      <c r="C93" s="311"/>
      <c r="D93" s="311"/>
      <c r="E93" s="311"/>
      <c r="F93" s="311"/>
      <c r="G93" s="311"/>
      <c r="H93" s="311"/>
      <c r="I93" s="311"/>
      <c r="J93" s="311"/>
      <c r="K93" s="311"/>
      <c r="L93" s="311"/>
      <c r="M93" s="311"/>
      <c r="N93" s="311"/>
      <c r="O93" s="311"/>
      <c r="P93" s="311"/>
    </row>
    <row r="94" spans="1:16" ht="15.75" customHeight="1">
      <c r="A94" s="311"/>
      <c r="B94" s="311"/>
      <c r="C94" s="311"/>
      <c r="D94" s="311"/>
      <c r="E94" s="311"/>
      <c r="F94" s="311"/>
      <c r="G94" s="311"/>
      <c r="H94" s="311"/>
      <c r="I94" s="311"/>
      <c r="J94" s="311"/>
      <c r="K94" s="311"/>
      <c r="L94" s="311"/>
      <c r="M94" s="311"/>
      <c r="N94" s="311"/>
      <c r="O94" s="311"/>
      <c r="P94" s="311"/>
    </row>
    <row r="95" spans="1:16" ht="15.75" customHeight="1">
      <c r="A95" s="311"/>
      <c r="B95" s="311"/>
      <c r="C95" s="311"/>
      <c r="D95" s="311"/>
      <c r="E95" s="311"/>
      <c r="F95" s="311"/>
      <c r="G95" s="311"/>
      <c r="H95" s="311"/>
      <c r="I95" s="311"/>
      <c r="J95" s="311"/>
      <c r="K95" s="311"/>
      <c r="L95" s="311"/>
      <c r="M95" s="311"/>
      <c r="N95" s="311"/>
      <c r="O95" s="311"/>
      <c r="P95" s="311"/>
    </row>
    <row r="96" spans="1:16" ht="15.75" customHeight="1">
      <c r="A96" s="311"/>
      <c r="B96" s="311"/>
      <c r="C96" s="311"/>
      <c r="D96" s="311"/>
      <c r="E96" s="311"/>
      <c r="F96" s="311"/>
      <c r="G96" s="311"/>
      <c r="H96" s="311"/>
      <c r="I96" s="311"/>
      <c r="J96" s="311"/>
      <c r="K96" s="311"/>
      <c r="L96" s="311"/>
      <c r="M96" s="311"/>
      <c r="N96" s="311"/>
      <c r="O96" s="311"/>
      <c r="P96" s="311"/>
    </row>
    <row r="97" spans="1:16" ht="15.75" customHeight="1">
      <c r="A97" s="311"/>
      <c r="B97" s="311"/>
      <c r="C97" s="311"/>
      <c r="D97" s="311"/>
      <c r="E97" s="311"/>
      <c r="F97" s="311"/>
      <c r="G97" s="311"/>
      <c r="H97" s="311"/>
      <c r="I97" s="311"/>
      <c r="J97" s="311"/>
      <c r="K97" s="311"/>
      <c r="L97" s="311"/>
      <c r="M97" s="311"/>
      <c r="N97" s="311"/>
      <c r="O97" s="311"/>
      <c r="P97" s="311"/>
    </row>
    <row r="98" spans="1:16" ht="15.75" customHeight="1">
      <c r="A98" s="311"/>
      <c r="B98" s="311"/>
      <c r="C98" s="311"/>
      <c r="D98" s="311"/>
      <c r="E98" s="311"/>
      <c r="F98" s="311"/>
      <c r="G98" s="311"/>
      <c r="H98" s="311"/>
      <c r="I98" s="311"/>
      <c r="J98" s="311"/>
      <c r="K98" s="311"/>
      <c r="L98" s="311"/>
      <c r="M98" s="311"/>
      <c r="N98" s="311"/>
      <c r="O98" s="311"/>
      <c r="P98" s="311"/>
    </row>
    <row r="99" spans="1:16" ht="15.75" customHeight="1">
      <c r="A99" s="311"/>
      <c r="B99" s="311"/>
      <c r="C99" s="311"/>
      <c r="D99" s="311"/>
      <c r="E99" s="311"/>
      <c r="F99" s="311"/>
      <c r="G99" s="311"/>
      <c r="H99" s="311"/>
      <c r="I99" s="311"/>
      <c r="J99" s="311"/>
      <c r="K99" s="311"/>
      <c r="L99" s="311"/>
      <c r="M99" s="311"/>
      <c r="N99" s="311"/>
      <c r="O99" s="311"/>
      <c r="P99" s="311"/>
    </row>
    <row r="100" spans="1:16" ht="15.75" customHeight="1">
      <c r="A100" s="311"/>
      <c r="B100" s="311"/>
      <c r="C100" s="311"/>
      <c r="D100" s="311"/>
      <c r="E100" s="311"/>
      <c r="F100" s="311"/>
      <c r="G100" s="311"/>
      <c r="H100" s="311"/>
      <c r="I100" s="311"/>
      <c r="J100" s="311"/>
      <c r="K100" s="311"/>
      <c r="L100" s="311"/>
      <c r="M100" s="311"/>
      <c r="N100" s="311"/>
      <c r="O100" s="311"/>
      <c r="P100" s="311"/>
    </row>
    <row r="101" spans="1:16" ht="15.75" customHeight="1">
      <c r="A101" s="311"/>
      <c r="B101" s="311"/>
      <c r="C101" s="311"/>
      <c r="D101" s="311"/>
      <c r="E101" s="311"/>
      <c r="F101" s="311"/>
      <c r="G101" s="311"/>
      <c r="H101" s="311"/>
      <c r="I101" s="311"/>
      <c r="J101" s="311"/>
      <c r="K101" s="311"/>
      <c r="L101" s="311"/>
      <c r="M101" s="311"/>
      <c r="N101" s="311"/>
      <c r="O101" s="311"/>
      <c r="P101" s="311"/>
    </row>
    <row r="102" spans="1:16" ht="15.75" customHeight="1">
      <c r="A102" s="311"/>
      <c r="B102" s="311"/>
      <c r="C102" s="311"/>
      <c r="D102" s="311"/>
      <c r="E102" s="311"/>
      <c r="F102" s="311"/>
      <c r="G102" s="311"/>
      <c r="H102" s="311"/>
      <c r="I102" s="311"/>
      <c r="J102" s="311"/>
      <c r="K102" s="311"/>
      <c r="L102" s="311"/>
      <c r="M102" s="311"/>
      <c r="N102" s="311"/>
      <c r="O102" s="311"/>
      <c r="P102" s="311"/>
    </row>
    <row r="103" spans="1:16" ht="15.75" customHeight="1">
      <c r="A103" s="311"/>
      <c r="B103" s="311"/>
      <c r="C103" s="311"/>
      <c r="D103" s="311"/>
      <c r="E103" s="311"/>
      <c r="F103" s="311"/>
      <c r="G103" s="311"/>
      <c r="H103" s="311"/>
      <c r="I103" s="311"/>
      <c r="J103" s="311"/>
      <c r="K103" s="311"/>
      <c r="L103" s="311"/>
      <c r="M103" s="311"/>
      <c r="N103" s="311"/>
      <c r="O103" s="311"/>
      <c r="P103" s="311"/>
    </row>
    <row r="104" spans="1:16" ht="15.75" customHeight="1">
      <c r="A104" s="311"/>
      <c r="B104" s="311"/>
      <c r="C104" s="311"/>
      <c r="D104" s="311"/>
      <c r="E104" s="311"/>
      <c r="F104" s="311"/>
      <c r="G104" s="311"/>
      <c r="H104" s="311"/>
      <c r="I104" s="311"/>
      <c r="J104" s="311"/>
      <c r="K104" s="311"/>
      <c r="L104" s="311"/>
      <c r="M104" s="311"/>
      <c r="N104" s="311"/>
      <c r="O104" s="311"/>
      <c r="P104" s="311"/>
    </row>
    <row r="105" spans="1:16" ht="15.75" customHeight="1">
      <c r="A105" s="311"/>
      <c r="B105" s="311"/>
      <c r="C105" s="311"/>
      <c r="D105" s="311"/>
      <c r="E105" s="311"/>
      <c r="F105" s="311"/>
      <c r="G105" s="311"/>
      <c r="H105" s="311"/>
      <c r="I105" s="311"/>
      <c r="J105" s="311"/>
      <c r="K105" s="311"/>
      <c r="L105" s="311"/>
      <c r="M105" s="311"/>
      <c r="N105" s="311"/>
      <c r="O105" s="311"/>
      <c r="P105" s="311"/>
    </row>
    <row r="106" spans="1:16" ht="15.75" customHeight="1">
      <c r="A106" s="311"/>
      <c r="B106" s="311"/>
      <c r="C106" s="311"/>
      <c r="D106" s="311"/>
      <c r="E106" s="311"/>
      <c r="F106" s="311"/>
      <c r="G106" s="311"/>
      <c r="H106" s="311"/>
      <c r="I106" s="311"/>
      <c r="J106" s="311"/>
      <c r="K106" s="311"/>
      <c r="L106" s="311"/>
      <c r="M106" s="311"/>
      <c r="N106" s="311"/>
      <c r="O106" s="311"/>
      <c r="P106" s="311"/>
    </row>
    <row r="107" spans="1:16" ht="15.75" customHeight="1">
      <c r="A107" s="311"/>
      <c r="B107" s="311"/>
      <c r="C107" s="311"/>
      <c r="D107" s="311"/>
      <c r="E107" s="311"/>
      <c r="F107" s="311"/>
      <c r="G107" s="311"/>
      <c r="H107" s="311"/>
      <c r="I107" s="311"/>
      <c r="J107" s="311"/>
      <c r="K107" s="311"/>
      <c r="L107" s="311"/>
      <c r="M107" s="311"/>
      <c r="N107" s="311"/>
      <c r="O107" s="311"/>
      <c r="P107" s="311"/>
    </row>
    <row r="108" spans="1:16" ht="15.75" customHeight="1">
      <c r="A108" s="311"/>
      <c r="B108" s="311"/>
      <c r="C108" s="311"/>
      <c r="D108" s="311"/>
      <c r="E108" s="311"/>
      <c r="F108" s="311"/>
      <c r="G108" s="311"/>
      <c r="H108" s="311"/>
      <c r="I108" s="311"/>
      <c r="J108" s="311"/>
      <c r="K108" s="311"/>
      <c r="L108" s="311"/>
      <c r="M108" s="311"/>
      <c r="N108" s="311"/>
      <c r="O108" s="311"/>
      <c r="P108" s="311"/>
    </row>
    <row r="109" spans="1:16" ht="15.75" customHeight="1">
      <c r="A109" s="311"/>
      <c r="B109" s="311"/>
      <c r="C109" s="311"/>
      <c r="D109" s="311"/>
      <c r="E109" s="311"/>
      <c r="F109" s="311"/>
      <c r="G109" s="311"/>
      <c r="H109" s="311"/>
      <c r="I109" s="311"/>
      <c r="J109" s="311"/>
      <c r="K109" s="311"/>
      <c r="L109" s="311"/>
      <c r="M109" s="311"/>
      <c r="N109" s="311"/>
      <c r="O109" s="311"/>
      <c r="P109" s="311"/>
    </row>
    <row r="110" spans="1:16" ht="15.75" customHeight="1">
      <c r="A110" s="311"/>
      <c r="B110" s="311"/>
      <c r="C110" s="311"/>
      <c r="D110" s="311"/>
      <c r="E110" s="311"/>
      <c r="F110" s="311"/>
      <c r="G110" s="311"/>
      <c r="H110" s="311"/>
      <c r="I110" s="311"/>
      <c r="J110" s="311"/>
      <c r="K110" s="311"/>
      <c r="L110" s="311"/>
      <c r="M110" s="311"/>
      <c r="N110" s="311"/>
      <c r="O110" s="311"/>
      <c r="P110" s="311"/>
    </row>
    <row r="111" spans="1:16" ht="15.75" customHeight="1">
      <c r="A111" s="311"/>
      <c r="B111" s="311"/>
      <c r="C111" s="311"/>
      <c r="D111" s="311"/>
      <c r="E111" s="311"/>
      <c r="F111" s="311"/>
      <c r="G111" s="311"/>
      <c r="H111" s="311"/>
      <c r="I111" s="311"/>
      <c r="J111" s="311"/>
      <c r="K111" s="311"/>
      <c r="L111" s="311"/>
      <c r="M111" s="311"/>
      <c r="N111" s="311"/>
      <c r="O111" s="311"/>
      <c r="P111" s="311"/>
    </row>
    <row r="112" spans="1:16" ht="15.75" customHeight="1">
      <c r="A112" s="311"/>
      <c r="B112" s="311"/>
      <c r="C112" s="311"/>
      <c r="D112" s="311"/>
      <c r="E112" s="311"/>
      <c r="F112" s="311"/>
      <c r="G112" s="311"/>
      <c r="H112" s="311"/>
      <c r="I112" s="311"/>
      <c r="J112" s="311"/>
      <c r="K112" s="311"/>
      <c r="L112" s="311"/>
      <c r="M112" s="311"/>
      <c r="N112" s="311"/>
      <c r="O112" s="311"/>
      <c r="P112" s="311"/>
    </row>
    <row r="113" spans="1:16" ht="15.75" customHeight="1">
      <c r="A113" s="311"/>
      <c r="B113" s="311"/>
      <c r="C113" s="311"/>
      <c r="D113" s="311"/>
      <c r="E113" s="311"/>
      <c r="F113" s="311"/>
      <c r="G113" s="311"/>
      <c r="H113" s="311"/>
      <c r="I113" s="311"/>
      <c r="J113" s="311"/>
      <c r="K113" s="311"/>
      <c r="L113" s="311"/>
      <c r="M113" s="311"/>
      <c r="N113" s="311"/>
      <c r="O113" s="311"/>
      <c r="P113" s="311"/>
    </row>
    <row r="114" spans="1:16" ht="15.75" customHeight="1">
      <c r="A114" s="311"/>
      <c r="B114" s="311"/>
      <c r="C114" s="311"/>
      <c r="D114" s="311"/>
      <c r="E114" s="311"/>
      <c r="F114" s="311"/>
      <c r="G114" s="311"/>
      <c r="H114" s="311"/>
      <c r="I114" s="311"/>
      <c r="J114" s="311"/>
      <c r="K114" s="311"/>
      <c r="L114" s="311"/>
      <c r="M114" s="311"/>
      <c r="N114" s="311"/>
      <c r="O114" s="311"/>
      <c r="P114" s="311"/>
    </row>
    <row r="115" spans="1:16" ht="15.75" customHeight="1">
      <c r="A115" s="311"/>
      <c r="B115" s="311"/>
      <c r="C115" s="311"/>
      <c r="D115" s="311"/>
      <c r="E115" s="311"/>
      <c r="F115" s="311"/>
      <c r="G115" s="311"/>
      <c r="H115" s="311"/>
      <c r="I115" s="311"/>
      <c r="J115" s="311"/>
      <c r="K115" s="311"/>
      <c r="L115" s="311"/>
      <c r="M115" s="311"/>
      <c r="N115" s="311"/>
      <c r="O115" s="311"/>
      <c r="P115" s="311"/>
    </row>
    <row r="116" spans="1:16" ht="15.75" customHeight="1">
      <c r="A116" s="311"/>
      <c r="B116" s="311"/>
      <c r="C116" s="311"/>
      <c r="D116" s="311"/>
      <c r="E116" s="311"/>
      <c r="F116" s="311"/>
      <c r="G116" s="311"/>
      <c r="H116" s="311"/>
      <c r="I116" s="311"/>
      <c r="J116" s="311"/>
      <c r="K116" s="311"/>
      <c r="L116" s="311"/>
      <c r="M116" s="311"/>
      <c r="N116" s="311"/>
      <c r="O116" s="311"/>
      <c r="P116" s="311"/>
    </row>
    <row r="117" spans="1:16" ht="15.75" customHeight="1">
      <c r="A117" s="311"/>
      <c r="B117" s="311"/>
      <c r="C117" s="311"/>
      <c r="D117" s="311"/>
      <c r="E117" s="311"/>
      <c r="F117" s="311"/>
      <c r="G117" s="311"/>
      <c r="H117" s="311"/>
      <c r="I117" s="311"/>
      <c r="J117" s="311"/>
      <c r="K117" s="311"/>
      <c r="L117" s="311"/>
      <c r="M117" s="311"/>
      <c r="N117" s="311"/>
      <c r="O117" s="311"/>
      <c r="P117" s="311"/>
    </row>
    <row r="118" spans="1:16" ht="15.75" customHeight="1">
      <c r="A118" s="311"/>
      <c r="B118" s="311"/>
      <c r="C118" s="311"/>
      <c r="D118" s="311"/>
      <c r="E118" s="311"/>
      <c r="F118" s="311"/>
      <c r="G118" s="311"/>
      <c r="H118" s="311"/>
      <c r="I118" s="311"/>
      <c r="J118" s="311"/>
      <c r="K118" s="311"/>
      <c r="L118" s="311"/>
      <c r="M118" s="311"/>
      <c r="N118" s="311"/>
      <c r="O118" s="311"/>
      <c r="P118" s="311"/>
    </row>
    <row r="119" spans="1:16" ht="15.75" customHeight="1">
      <c r="A119" s="311"/>
      <c r="B119" s="311"/>
      <c r="C119" s="311"/>
      <c r="D119" s="311"/>
      <c r="E119" s="311"/>
      <c r="F119" s="311"/>
      <c r="G119" s="311"/>
      <c r="H119" s="311"/>
      <c r="I119" s="311"/>
      <c r="J119" s="311"/>
      <c r="K119" s="311"/>
      <c r="L119" s="311"/>
      <c r="M119" s="311"/>
      <c r="N119" s="311"/>
      <c r="O119" s="311"/>
      <c r="P119" s="311"/>
    </row>
    <row r="120" spans="1:16" ht="15.75" customHeight="1">
      <c r="A120" s="311"/>
      <c r="B120" s="311"/>
      <c r="C120" s="311"/>
      <c r="D120" s="311"/>
      <c r="E120" s="311"/>
      <c r="F120" s="311"/>
      <c r="G120" s="311"/>
      <c r="H120" s="311"/>
      <c r="I120" s="311"/>
      <c r="J120" s="311"/>
      <c r="K120" s="311"/>
      <c r="L120" s="311"/>
      <c r="M120" s="311"/>
      <c r="N120" s="311"/>
      <c r="O120" s="311"/>
      <c r="P120" s="311"/>
    </row>
    <row r="121" spans="1:16" ht="15.75" customHeight="1">
      <c r="A121" s="311"/>
      <c r="B121" s="311"/>
      <c r="C121" s="311"/>
      <c r="D121" s="311"/>
      <c r="E121" s="311"/>
      <c r="F121" s="311"/>
      <c r="G121" s="311"/>
      <c r="H121" s="311"/>
      <c r="I121" s="311"/>
      <c r="J121" s="311"/>
      <c r="K121" s="311"/>
      <c r="L121" s="311"/>
      <c r="M121" s="311"/>
      <c r="N121" s="311"/>
      <c r="O121" s="311"/>
      <c r="P121" s="311"/>
    </row>
    <row r="122" spans="1:16" ht="15.75" customHeight="1">
      <c r="A122" s="311"/>
      <c r="B122" s="311"/>
      <c r="C122" s="311"/>
      <c r="D122" s="311"/>
      <c r="E122" s="311"/>
      <c r="F122" s="311"/>
      <c r="G122" s="311"/>
      <c r="H122" s="311"/>
      <c r="I122" s="311"/>
      <c r="J122" s="311"/>
      <c r="K122" s="311"/>
      <c r="L122" s="311"/>
      <c r="M122" s="311"/>
      <c r="N122" s="311"/>
      <c r="O122" s="311"/>
      <c r="P122" s="311"/>
    </row>
    <row r="123" spans="1:16" ht="15.75" customHeight="1">
      <c r="A123" s="311"/>
      <c r="B123" s="311"/>
      <c r="C123" s="311"/>
      <c r="D123" s="311"/>
      <c r="E123" s="311"/>
      <c r="F123" s="311"/>
      <c r="G123" s="311"/>
      <c r="H123" s="311"/>
      <c r="I123" s="311"/>
      <c r="J123" s="311"/>
      <c r="K123" s="311"/>
      <c r="L123" s="311"/>
      <c r="M123" s="311"/>
      <c r="N123" s="311"/>
      <c r="O123" s="311"/>
      <c r="P123" s="311"/>
    </row>
    <row r="124" spans="1:16" ht="15.75" customHeight="1">
      <c r="A124" s="311"/>
      <c r="B124" s="311"/>
      <c r="C124" s="311"/>
      <c r="D124" s="311"/>
      <c r="E124" s="311"/>
      <c r="F124" s="311"/>
      <c r="G124" s="311"/>
      <c r="H124" s="311"/>
      <c r="I124" s="311"/>
      <c r="J124" s="311"/>
      <c r="K124" s="311"/>
      <c r="L124" s="311"/>
      <c r="M124" s="311"/>
      <c r="N124" s="311"/>
      <c r="O124" s="311"/>
      <c r="P124" s="311"/>
    </row>
    <row r="125" spans="1:16" ht="15.75" customHeight="1">
      <c r="A125" s="311"/>
      <c r="B125" s="311"/>
      <c r="C125" s="311"/>
      <c r="D125" s="311"/>
      <c r="E125" s="311"/>
      <c r="F125" s="311"/>
      <c r="G125" s="311"/>
      <c r="H125" s="311"/>
      <c r="I125" s="311"/>
      <c r="J125" s="311"/>
      <c r="K125" s="311"/>
      <c r="L125" s="311"/>
      <c r="M125" s="311"/>
      <c r="N125" s="311"/>
      <c r="O125" s="311"/>
      <c r="P125" s="311"/>
    </row>
    <row r="126" spans="1:16" ht="15.75" customHeight="1">
      <c r="A126" s="311"/>
      <c r="B126" s="311"/>
      <c r="C126" s="311"/>
      <c r="D126" s="311"/>
      <c r="E126" s="311"/>
      <c r="F126" s="311"/>
      <c r="G126" s="311"/>
      <c r="H126" s="311"/>
      <c r="I126" s="311"/>
      <c r="J126" s="311"/>
      <c r="K126" s="311"/>
      <c r="L126" s="311"/>
      <c r="M126" s="311"/>
      <c r="N126" s="311"/>
      <c r="O126" s="311"/>
      <c r="P126" s="311"/>
    </row>
    <row r="127" spans="1:16" ht="15.75" customHeight="1">
      <c r="A127" s="311"/>
      <c r="B127" s="311"/>
      <c r="C127" s="311"/>
      <c r="D127" s="311"/>
      <c r="E127" s="311"/>
      <c r="F127" s="311"/>
      <c r="G127" s="311"/>
      <c r="H127" s="311"/>
      <c r="I127" s="311"/>
      <c r="J127" s="311"/>
      <c r="K127" s="311"/>
      <c r="L127" s="311"/>
      <c r="M127" s="311"/>
      <c r="N127" s="311"/>
      <c r="O127" s="311"/>
      <c r="P127" s="311"/>
    </row>
    <row r="128" spans="1:16" ht="15.75" customHeight="1">
      <c r="A128" s="311"/>
      <c r="B128" s="311"/>
      <c r="C128" s="311"/>
      <c r="D128" s="311"/>
      <c r="E128" s="311"/>
      <c r="F128" s="311"/>
      <c r="G128" s="311"/>
      <c r="H128" s="311"/>
      <c r="I128" s="311"/>
      <c r="J128" s="311"/>
      <c r="K128" s="311"/>
      <c r="L128" s="311"/>
      <c r="M128" s="311"/>
      <c r="N128" s="311"/>
      <c r="O128" s="311"/>
      <c r="P128" s="311"/>
    </row>
    <row r="129" spans="1:16" ht="15.75" customHeight="1">
      <c r="A129" s="311"/>
      <c r="B129" s="311"/>
      <c r="C129" s="311"/>
      <c r="D129" s="311"/>
      <c r="E129" s="311"/>
      <c r="F129" s="311"/>
      <c r="G129" s="311"/>
      <c r="H129" s="311"/>
      <c r="I129" s="311"/>
      <c r="J129" s="311"/>
      <c r="K129" s="311"/>
      <c r="L129" s="311"/>
      <c r="M129" s="311"/>
      <c r="N129" s="311"/>
      <c r="O129" s="311"/>
      <c r="P129" s="311"/>
    </row>
    <row r="130" spans="1:16" ht="15.75" customHeight="1">
      <c r="A130" s="311"/>
      <c r="B130" s="311"/>
      <c r="C130" s="311"/>
      <c r="D130" s="311"/>
      <c r="E130" s="311"/>
      <c r="F130" s="311"/>
      <c r="G130" s="311"/>
      <c r="H130" s="311"/>
      <c r="I130" s="311"/>
      <c r="J130" s="311"/>
      <c r="K130" s="311"/>
      <c r="L130" s="311"/>
      <c r="M130" s="311"/>
      <c r="N130" s="311"/>
      <c r="O130" s="311"/>
      <c r="P130" s="311"/>
    </row>
    <row r="131" spans="1:16" ht="15.75" customHeight="1">
      <c r="A131" s="311"/>
      <c r="B131" s="311"/>
      <c r="C131" s="311"/>
      <c r="D131" s="311"/>
      <c r="E131" s="311"/>
      <c r="F131" s="311"/>
      <c r="G131" s="311"/>
      <c r="H131" s="311"/>
      <c r="I131" s="311"/>
      <c r="J131" s="311"/>
      <c r="K131" s="311"/>
      <c r="L131" s="311"/>
      <c r="M131" s="311"/>
      <c r="N131" s="311"/>
      <c r="O131" s="311"/>
      <c r="P131" s="311"/>
    </row>
    <row r="132" spans="1:16" ht="15.75" customHeight="1">
      <c r="A132" s="311"/>
      <c r="B132" s="311"/>
      <c r="C132" s="311"/>
      <c r="D132" s="311"/>
      <c r="E132" s="311"/>
      <c r="F132" s="311"/>
      <c r="G132" s="311"/>
      <c r="H132" s="311"/>
      <c r="I132" s="311"/>
      <c r="J132" s="311"/>
      <c r="K132" s="311"/>
      <c r="L132" s="311"/>
      <c r="M132" s="311"/>
      <c r="N132" s="311"/>
      <c r="O132" s="311"/>
      <c r="P132" s="311"/>
    </row>
    <row r="133" spans="1:16" ht="15.75" customHeight="1">
      <c r="A133" s="311"/>
      <c r="B133" s="311"/>
      <c r="C133" s="311"/>
      <c r="D133" s="311"/>
      <c r="E133" s="311"/>
      <c r="F133" s="311"/>
      <c r="G133" s="311"/>
      <c r="H133" s="311"/>
      <c r="I133" s="311"/>
      <c r="J133" s="311"/>
      <c r="K133" s="311"/>
      <c r="L133" s="311"/>
      <c r="M133" s="311"/>
      <c r="N133" s="311"/>
      <c r="O133" s="311"/>
      <c r="P133" s="311"/>
    </row>
    <row r="134" spans="1:16" ht="15.75" customHeight="1">
      <c r="A134" s="311"/>
      <c r="B134" s="311"/>
      <c r="C134" s="311"/>
      <c r="D134" s="311"/>
      <c r="E134" s="311"/>
      <c r="F134" s="311"/>
      <c r="G134" s="311"/>
      <c r="H134" s="311"/>
      <c r="I134" s="311"/>
      <c r="J134" s="311"/>
      <c r="K134" s="311"/>
      <c r="L134" s="311"/>
      <c r="M134" s="311"/>
      <c r="N134" s="311"/>
      <c r="O134" s="311"/>
      <c r="P134" s="311"/>
    </row>
    <row r="135" spans="1:16" ht="15.75" customHeight="1">
      <c r="A135" s="311"/>
      <c r="B135" s="311"/>
      <c r="C135" s="311"/>
      <c r="D135" s="311"/>
      <c r="E135" s="311"/>
      <c r="F135" s="311"/>
      <c r="G135" s="311"/>
      <c r="H135" s="311"/>
      <c r="I135" s="311"/>
      <c r="J135" s="311"/>
      <c r="K135" s="311"/>
      <c r="L135" s="311"/>
      <c r="M135" s="311"/>
      <c r="N135" s="311"/>
      <c r="O135" s="311"/>
      <c r="P135" s="311"/>
    </row>
    <row r="136" spans="1:16" ht="15.75" customHeight="1">
      <c r="A136" s="311"/>
      <c r="B136" s="311"/>
      <c r="C136" s="311"/>
      <c r="D136" s="311"/>
      <c r="E136" s="311"/>
      <c r="F136" s="311"/>
      <c r="G136" s="311"/>
      <c r="H136" s="311"/>
      <c r="I136" s="311"/>
      <c r="J136" s="311"/>
      <c r="K136" s="311"/>
      <c r="L136" s="311"/>
      <c r="M136" s="311"/>
      <c r="N136" s="311"/>
      <c r="O136" s="311"/>
      <c r="P136" s="311"/>
    </row>
    <row r="137" spans="1:16" ht="15.75" customHeight="1">
      <c r="A137" s="311"/>
      <c r="B137" s="311"/>
      <c r="C137" s="311"/>
      <c r="D137" s="311"/>
      <c r="E137" s="311"/>
      <c r="F137" s="311"/>
      <c r="G137" s="311"/>
      <c r="H137" s="311"/>
      <c r="I137" s="311"/>
      <c r="J137" s="311"/>
      <c r="K137" s="311"/>
      <c r="L137" s="311"/>
      <c r="M137" s="311"/>
      <c r="N137" s="311"/>
      <c r="O137" s="311"/>
      <c r="P137" s="311"/>
    </row>
    <row r="138" spans="1:16" ht="15.75" customHeight="1">
      <c r="A138" s="311"/>
      <c r="B138" s="311"/>
      <c r="C138" s="311"/>
      <c r="D138" s="311"/>
      <c r="E138" s="311"/>
      <c r="F138" s="311"/>
      <c r="G138" s="311"/>
      <c r="H138" s="311"/>
      <c r="I138" s="311"/>
      <c r="J138" s="311"/>
      <c r="K138" s="311"/>
      <c r="L138" s="311"/>
      <c r="M138" s="311"/>
      <c r="N138" s="311"/>
      <c r="O138" s="311"/>
      <c r="P138" s="311"/>
    </row>
    <row r="139" spans="1:16" ht="15.75" customHeight="1">
      <c r="A139" s="311"/>
      <c r="B139" s="311"/>
      <c r="C139" s="311"/>
      <c r="D139" s="311"/>
      <c r="E139" s="311"/>
      <c r="F139" s="311"/>
      <c r="G139" s="311"/>
      <c r="H139" s="311"/>
      <c r="I139" s="311"/>
      <c r="J139" s="311"/>
      <c r="K139" s="311"/>
      <c r="L139" s="311"/>
      <c r="M139" s="311"/>
      <c r="N139" s="311"/>
      <c r="O139" s="311"/>
      <c r="P139" s="311"/>
    </row>
    <row r="140" spans="1:16" ht="15.75" customHeight="1">
      <c r="A140" s="311"/>
      <c r="B140" s="311"/>
      <c r="C140" s="311"/>
      <c r="D140" s="311"/>
      <c r="E140" s="311"/>
      <c r="F140" s="311"/>
      <c r="G140" s="311"/>
      <c r="H140" s="311"/>
      <c r="I140" s="311"/>
      <c r="J140" s="311"/>
      <c r="K140" s="311"/>
      <c r="L140" s="311"/>
      <c r="M140" s="311"/>
      <c r="N140" s="311"/>
      <c r="O140" s="311"/>
      <c r="P140" s="311"/>
    </row>
    <row r="141" spans="1:16" ht="15.75" customHeight="1">
      <c r="A141" s="311"/>
      <c r="B141" s="311"/>
      <c r="C141" s="311"/>
      <c r="D141" s="311"/>
      <c r="E141" s="311"/>
      <c r="F141" s="311"/>
      <c r="G141" s="311"/>
      <c r="H141" s="311"/>
      <c r="I141" s="311"/>
      <c r="J141" s="311"/>
      <c r="K141" s="311"/>
      <c r="L141" s="311"/>
      <c r="M141" s="311"/>
      <c r="N141" s="311"/>
      <c r="O141" s="311"/>
      <c r="P141" s="311"/>
    </row>
    <row r="142" spans="1:16" ht="15.75" customHeight="1">
      <c r="A142" s="311"/>
      <c r="B142" s="311"/>
      <c r="C142" s="311"/>
      <c r="D142" s="311"/>
      <c r="E142" s="311"/>
      <c r="F142" s="311"/>
      <c r="G142" s="311"/>
      <c r="H142" s="311"/>
      <c r="I142" s="311"/>
      <c r="J142" s="311"/>
      <c r="K142" s="311"/>
      <c r="L142" s="311"/>
      <c r="M142" s="311"/>
      <c r="N142" s="311"/>
      <c r="O142" s="311"/>
      <c r="P142" s="311"/>
    </row>
    <row r="143" spans="1:16" ht="15.75" customHeight="1">
      <c r="A143" s="311"/>
      <c r="B143" s="311"/>
      <c r="C143" s="311"/>
      <c r="D143" s="311"/>
      <c r="E143" s="311"/>
      <c r="F143" s="311"/>
      <c r="G143" s="311"/>
      <c r="H143" s="311"/>
      <c r="I143" s="311"/>
      <c r="J143" s="311"/>
      <c r="K143" s="311"/>
      <c r="L143" s="311"/>
      <c r="M143" s="311"/>
      <c r="N143" s="311"/>
      <c r="O143" s="311"/>
      <c r="P143" s="311"/>
    </row>
    <row r="144" spans="1:16" ht="15.75" customHeight="1">
      <c r="A144" s="311"/>
      <c r="B144" s="311"/>
      <c r="C144" s="311"/>
      <c r="D144" s="311"/>
      <c r="E144" s="311"/>
      <c r="F144" s="311"/>
      <c r="G144" s="311"/>
      <c r="H144" s="311"/>
      <c r="I144" s="311"/>
      <c r="J144" s="311"/>
      <c r="K144" s="311"/>
      <c r="L144" s="311"/>
      <c r="M144" s="311"/>
      <c r="N144" s="311"/>
      <c r="O144" s="311"/>
      <c r="P144" s="311"/>
    </row>
    <row r="145" spans="1:16" ht="15.75" customHeight="1">
      <c r="A145" s="311"/>
      <c r="B145" s="311"/>
      <c r="C145" s="311"/>
      <c r="D145" s="311"/>
      <c r="E145" s="311"/>
      <c r="F145" s="311"/>
      <c r="G145" s="311"/>
      <c r="H145" s="311"/>
      <c r="I145" s="311"/>
      <c r="J145" s="311"/>
      <c r="K145" s="311"/>
      <c r="L145" s="311"/>
      <c r="M145" s="311"/>
      <c r="N145" s="311"/>
      <c r="O145" s="311"/>
      <c r="P145" s="311"/>
    </row>
    <row r="146" spans="1:16" ht="15.75" customHeight="1">
      <c r="A146" s="311"/>
      <c r="B146" s="311"/>
      <c r="C146" s="311"/>
      <c r="D146" s="311"/>
      <c r="E146" s="311"/>
      <c r="F146" s="311"/>
      <c r="G146" s="311"/>
      <c r="H146" s="311"/>
      <c r="I146" s="311"/>
      <c r="J146" s="311"/>
      <c r="K146" s="311"/>
      <c r="L146" s="311"/>
      <c r="M146" s="311"/>
      <c r="N146" s="311"/>
      <c r="O146" s="311"/>
      <c r="P146" s="311"/>
    </row>
    <row r="147" spans="1:16" ht="15.75" customHeight="1">
      <c r="A147" s="311"/>
      <c r="B147" s="311"/>
      <c r="C147" s="311"/>
      <c r="D147" s="311"/>
      <c r="E147" s="311"/>
      <c r="F147" s="311"/>
      <c r="G147" s="311"/>
      <c r="H147" s="311"/>
      <c r="I147" s="311"/>
      <c r="J147" s="311"/>
      <c r="K147" s="311"/>
      <c r="L147" s="311"/>
      <c r="M147" s="311"/>
      <c r="N147" s="311"/>
      <c r="O147" s="311"/>
      <c r="P147" s="311"/>
    </row>
    <row r="148" spans="1:16" ht="15.75" customHeight="1">
      <c r="A148" s="311"/>
      <c r="B148" s="311"/>
      <c r="C148" s="311"/>
      <c r="D148" s="311"/>
      <c r="E148" s="311"/>
      <c r="F148" s="311"/>
      <c r="G148" s="311"/>
      <c r="H148" s="311"/>
      <c r="I148" s="311"/>
      <c r="J148" s="311"/>
      <c r="K148" s="311"/>
      <c r="L148" s="311"/>
      <c r="M148" s="311"/>
      <c r="N148" s="311"/>
      <c r="O148" s="311"/>
      <c r="P148" s="311"/>
    </row>
    <row r="149" spans="1:16" ht="15.75" customHeight="1">
      <c r="A149" s="311"/>
      <c r="B149" s="311"/>
      <c r="C149" s="311"/>
      <c r="D149" s="311"/>
      <c r="E149" s="311"/>
      <c r="F149" s="311"/>
      <c r="G149" s="311"/>
      <c r="H149" s="311"/>
      <c r="I149" s="311"/>
      <c r="J149" s="311"/>
      <c r="K149" s="311"/>
      <c r="L149" s="311"/>
      <c r="M149" s="311"/>
      <c r="N149" s="311"/>
      <c r="O149" s="311"/>
      <c r="P149" s="311"/>
    </row>
    <row r="150" spans="1:16" ht="15.75" customHeight="1">
      <c r="A150" s="311"/>
      <c r="B150" s="311"/>
      <c r="C150" s="311"/>
      <c r="D150" s="311"/>
      <c r="E150" s="311"/>
      <c r="F150" s="311"/>
      <c r="G150" s="311"/>
      <c r="H150" s="311"/>
      <c r="I150" s="311"/>
      <c r="J150" s="311"/>
      <c r="K150" s="311"/>
      <c r="L150" s="311"/>
      <c r="M150" s="311"/>
      <c r="N150" s="311"/>
      <c r="O150" s="311"/>
      <c r="P150" s="311"/>
    </row>
    <row r="151" spans="1:16" ht="15.75" customHeight="1">
      <c r="A151" s="311"/>
      <c r="B151" s="311"/>
      <c r="C151" s="311"/>
      <c r="D151" s="311"/>
      <c r="E151" s="311"/>
      <c r="F151" s="311"/>
      <c r="G151" s="311"/>
      <c r="H151" s="311"/>
      <c r="I151" s="311"/>
      <c r="J151" s="311"/>
      <c r="K151" s="311"/>
      <c r="L151" s="311"/>
      <c r="M151" s="311"/>
      <c r="N151" s="311"/>
      <c r="O151" s="311"/>
      <c r="P151" s="311"/>
    </row>
    <row r="152" spans="1:16" ht="15.75" customHeight="1">
      <c r="A152" s="311"/>
      <c r="B152" s="311"/>
      <c r="C152" s="311"/>
      <c r="D152" s="311"/>
      <c r="E152" s="311"/>
      <c r="F152" s="311"/>
      <c r="G152" s="311"/>
      <c r="H152" s="311"/>
      <c r="I152" s="311"/>
      <c r="J152" s="311"/>
      <c r="K152" s="311"/>
      <c r="L152" s="311"/>
      <c r="M152" s="311"/>
      <c r="N152" s="311"/>
      <c r="O152" s="311"/>
      <c r="P152" s="311"/>
    </row>
    <row r="153" spans="1:16" ht="15.75" customHeight="1">
      <c r="A153" s="311"/>
      <c r="B153" s="311"/>
      <c r="C153" s="311"/>
      <c r="D153" s="311"/>
      <c r="E153" s="311"/>
      <c r="F153" s="311"/>
      <c r="G153" s="311"/>
      <c r="H153" s="311"/>
      <c r="I153" s="311"/>
      <c r="J153" s="311"/>
      <c r="K153" s="311"/>
      <c r="L153" s="311"/>
      <c r="M153" s="311"/>
      <c r="N153" s="311"/>
      <c r="O153" s="311"/>
      <c r="P153" s="311"/>
    </row>
    <row r="154" spans="1:16" ht="15.75" customHeight="1">
      <c r="A154" s="311"/>
      <c r="B154" s="311"/>
      <c r="C154" s="311"/>
      <c r="D154" s="311"/>
      <c r="E154" s="311"/>
      <c r="F154" s="311"/>
      <c r="G154" s="311"/>
      <c r="H154" s="311"/>
      <c r="I154" s="311"/>
      <c r="J154" s="311"/>
      <c r="K154" s="311"/>
      <c r="L154" s="311"/>
      <c r="M154" s="311"/>
      <c r="N154" s="311"/>
      <c r="O154" s="311"/>
      <c r="P154" s="311"/>
    </row>
    <row r="155" spans="1:16" ht="15.75" customHeight="1">
      <c r="A155" s="311"/>
      <c r="B155" s="311"/>
      <c r="C155" s="311"/>
      <c r="D155" s="311"/>
      <c r="E155" s="311"/>
      <c r="F155" s="311"/>
      <c r="G155" s="311"/>
      <c r="H155" s="311"/>
      <c r="I155" s="311"/>
      <c r="J155" s="311"/>
      <c r="K155" s="311"/>
      <c r="L155" s="311"/>
      <c r="M155" s="311"/>
      <c r="N155" s="311"/>
      <c r="O155" s="311"/>
      <c r="P155" s="311"/>
    </row>
    <row r="156" spans="1:16" ht="15.75" customHeight="1">
      <c r="A156" s="311"/>
      <c r="B156" s="311"/>
      <c r="C156" s="311"/>
      <c r="D156" s="311"/>
      <c r="E156" s="311"/>
      <c r="F156" s="311"/>
      <c r="G156" s="311"/>
      <c r="H156" s="311"/>
      <c r="I156" s="311"/>
      <c r="J156" s="311"/>
      <c r="K156" s="311"/>
      <c r="L156" s="311"/>
      <c r="M156" s="311"/>
      <c r="N156" s="311"/>
      <c r="O156" s="311"/>
      <c r="P156" s="311"/>
    </row>
    <row r="157" spans="1:16" ht="15.75" customHeight="1">
      <c r="A157" s="311"/>
      <c r="B157" s="311"/>
      <c r="C157" s="311"/>
      <c r="D157" s="311"/>
      <c r="E157" s="311"/>
      <c r="F157" s="311"/>
      <c r="G157" s="311"/>
      <c r="H157" s="311"/>
      <c r="I157" s="311"/>
      <c r="J157" s="311"/>
      <c r="K157" s="311"/>
      <c r="L157" s="311"/>
      <c r="M157" s="311"/>
      <c r="N157" s="311"/>
      <c r="O157" s="311"/>
      <c r="P157" s="311"/>
    </row>
    <row r="158" spans="1:16" ht="15.75" customHeight="1">
      <c r="A158" s="311"/>
      <c r="B158" s="311"/>
      <c r="C158" s="311"/>
      <c r="D158" s="311"/>
      <c r="E158" s="311"/>
      <c r="F158" s="311"/>
      <c r="G158" s="311"/>
      <c r="H158" s="311"/>
      <c r="I158" s="311"/>
      <c r="J158" s="311"/>
      <c r="K158" s="311"/>
      <c r="L158" s="311"/>
      <c r="M158" s="311"/>
      <c r="N158" s="311"/>
      <c r="O158" s="311"/>
      <c r="P158" s="311"/>
    </row>
    <row r="159" spans="1:16" ht="15.75" customHeight="1">
      <c r="A159" s="311"/>
      <c r="B159" s="311"/>
      <c r="C159" s="311"/>
      <c r="D159" s="311"/>
      <c r="E159" s="311"/>
      <c r="F159" s="311"/>
      <c r="G159" s="311"/>
      <c r="H159" s="311"/>
      <c r="I159" s="311"/>
      <c r="J159" s="311"/>
      <c r="K159" s="311"/>
      <c r="L159" s="311"/>
      <c r="M159" s="311"/>
      <c r="N159" s="311"/>
      <c r="O159" s="311"/>
      <c r="P159" s="311"/>
    </row>
    <row r="160" spans="1:16" ht="15.75" customHeight="1">
      <c r="A160" s="311"/>
      <c r="B160" s="311"/>
      <c r="C160" s="311"/>
      <c r="D160" s="311"/>
      <c r="E160" s="311"/>
      <c r="F160" s="311"/>
      <c r="G160" s="311"/>
      <c r="H160" s="311"/>
      <c r="I160" s="311"/>
      <c r="J160" s="311"/>
      <c r="K160" s="311"/>
      <c r="L160" s="311"/>
      <c r="M160" s="311"/>
      <c r="N160" s="311"/>
      <c r="O160" s="311"/>
      <c r="P160" s="311"/>
    </row>
    <row r="161" spans="1:16" ht="15.75" customHeight="1">
      <c r="A161" s="311"/>
      <c r="B161" s="311"/>
      <c r="C161" s="311"/>
      <c r="D161" s="311"/>
      <c r="E161" s="311"/>
      <c r="F161" s="311"/>
      <c r="G161" s="311"/>
      <c r="H161" s="311"/>
      <c r="I161" s="311"/>
      <c r="J161" s="311"/>
      <c r="K161" s="311"/>
      <c r="L161" s="311"/>
      <c r="M161" s="311"/>
      <c r="N161" s="311"/>
      <c r="O161" s="311"/>
      <c r="P161" s="311"/>
    </row>
    <row r="162" spans="1:16" ht="15.75" customHeight="1">
      <c r="A162" s="311"/>
      <c r="B162" s="311"/>
      <c r="C162" s="311"/>
      <c r="D162" s="311"/>
      <c r="E162" s="311"/>
      <c r="F162" s="311"/>
      <c r="G162" s="311"/>
      <c r="H162" s="311"/>
      <c r="I162" s="311"/>
      <c r="J162" s="311"/>
      <c r="K162" s="311"/>
      <c r="L162" s="311"/>
      <c r="M162" s="311"/>
      <c r="N162" s="311"/>
      <c r="O162" s="311"/>
      <c r="P162" s="311"/>
    </row>
    <row r="163" spans="1:16" ht="15.75" customHeight="1">
      <c r="A163" s="311"/>
      <c r="B163" s="311"/>
      <c r="C163" s="311"/>
      <c r="D163" s="311"/>
      <c r="E163" s="311"/>
      <c r="F163" s="311"/>
      <c r="G163" s="311"/>
      <c r="H163" s="311"/>
      <c r="I163" s="311"/>
      <c r="J163" s="311"/>
      <c r="K163" s="311"/>
      <c r="L163" s="311"/>
      <c r="M163" s="311"/>
      <c r="N163" s="311"/>
      <c r="O163" s="311"/>
      <c r="P163" s="311"/>
    </row>
    <row r="164" spans="1:16" ht="15.75" customHeight="1">
      <c r="A164" s="311"/>
      <c r="B164" s="311"/>
      <c r="C164" s="311"/>
      <c r="D164" s="311"/>
      <c r="E164" s="311"/>
      <c r="F164" s="311"/>
      <c r="G164" s="311"/>
      <c r="H164" s="311"/>
      <c r="I164" s="311"/>
      <c r="J164" s="311"/>
      <c r="K164" s="311"/>
      <c r="L164" s="311"/>
      <c r="M164" s="311"/>
      <c r="N164" s="311"/>
      <c r="O164" s="311"/>
      <c r="P164" s="311"/>
    </row>
    <row r="165" spans="1:16" ht="15.75" customHeight="1">
      <c r="A165" s="311"/>
      <c r="B165" s="311"/>
      <c r="C165" s="311"/>
      <c r="D165" s="311"/>
      <c r="E165" s="311"/>
      <c r="F165" s="311"/>
      <c r="G165" s="311"/>
      <c r="H165" s="311"/>
      <c r="I165" s="311"/>
      <c r="J165" s="311"/>
      <c r="K165" s="311"/>
      <c r="L165" s="311"/>
      <c r="M165" s="311"/>
      <c r="N165" s="311"/>
      <c r="O165" s="311"/>
      <c r="P165" s="311"/>
    </row>
    <row r="166" spans="1:16" ht="15.75" customHeight="1">
      <c r="A166" s="311"/>
      <c r="B166" s="311"/>
      <c r="C166" s="311"/>
      <c r="D166" s="311"/>
      <c r="E166" s="311"/>
      <c r="F166" s="311"/>
      <c r="G166" s="311"/>
      <c r="H166" s="311"/>
      <c r="I166" s="311"/>
      <c r="J166" s="311"/>
      <c r="K166" s="311"/>
      <c r="L166" s="311"/>
      <c r="M166" s="311"/>
      <c r="N166" s="311"/>
      <c r="O166" s="311"/>
      <c r="P166" s="311"/>
    </row>
    <row r="167" spans="1:16" ht="15.75" customHeight="1">
      <c r="A167" s="311"/>
      <c r="B167" s="311"/>
      <c r="C167" s="311"/>
      <c r="D167" s="311"/>
      <c r="E167" s="311"/>
      <c r="F167" s="311"/>
      <c r="G167" s="311"/>
      <c r="H167" s="311"/>
      <c r="I167" s="311"/>
      <c r="J167" s="311"/>
      <c r="K167" s="311"/>
      <c r="L167" s="311"/>
      <c r="M167" s="311"/>
      <c r="N167" s="311"/>
      <c r="O167" s="311"/>
      <c r="P167" s="311"/>
    </row>
    <row r="168" spans="1:16" ht="15.75" customHeight="1">
      <c r="A168" s="311"/>
      <c r="B168" s="311"/>
      <c r="C168" s="311"/>
      <c r="D168" s="311"/>
      <c r="E168" s="311"/>
      <c r="F168" s="311"/>
      <c r="G168" s="311"/>
      <c r="H168" s="311"/>
      <c r="I168" s="311"/>
      <c r="J168" s="311"/>
      <c r="K168" s="311"/>
      <c r="L168" s="311"/>
      <c r="M168" s="311"/>
      <c r="N168" s="311"/>
      <c r="O168" s="311"/>
      <c r="P168" s="311"/>
    </row>
    <row r="169" spans="1:16" ht="15.75" customHeight="1">
      <c r="A169" s="311"/>
      <c r="B169" s="311"/>
      <c r="C169" s="311"/>
      <c r="D169" s="311"/>
      <c r="E169" s="311"/>
      <c r="F169" s="311"/>
      <c r="G169" s="311"/>
      <c r="H169" s="311"/>
      <c r="I169" s="311"/>
      <c r="J169" s="311"/>
      <c r="K169" s="311"/>
      <c r="L169" s="311"/>
      <c r="M169" s="311"/>
      <c r="N169" s="311"/>
      <c r="O169" s="311"/>
      <c r="P169" s="311"/>
    </row>
    <row r="170" spans="1:16" ht="15.75" customHeight="1">
      <c r="A170" s="311"/>
      <c r="B170" s="311"/>
      <c r="C170" s="311"/>
      <c r="D170" s="311"/>
      <c r="E170" s="311"/>
      <c r="F170" s="311"/>
      <c r="G170" s="311"/>
      <c r="H170" s="311"/>
      <c r="I170" s="311"/>
      <c r="J170" s="311"/>
      <c r="K170" s="311"/>
      <c r="L170" s="311"/>
      <c r="M170" s="311"/>
      <c r="N170" s="311"/>
      <c r="O170" s="311"/>
      <c r="P170" s="311"/>
    </row>
    <row r="171" spans="1:16" ht="15.75" customHeight="1">
      <c r="A171" s="311"/>
      <c r="B171" s="311"/>
      <c r="C171" s="311"/>
      <c r="D171" s="311"/>
      <c r="E171" s="311"/>
      <c r="F171" s="311"/>
      <c r="G171" s="311"/>
      <c r="H171" s="311"/>
      <c r="I171" s="311"/>
      <c r="J171" s="311"/>
      <c r="K171" s="311"/>
      <c r="L171" s="311"/>
      <c r="M171" s="311"/>
      <c r="N171" s="311"/>
      <c r="O171" s="311"/>
      <c r="P171" s="311"/>
    </row>
    <row r="172" spans="1:16" ht="15.75" customHeight="1">
      <c r="A172" s="311"/>
      <c r="B172" s="311"/>
      <c r="C172" s="311"/>
      <c r="D172" s="311"/>
      <c r="E172" s="311"/>
      <c r="F172" s="311"/>
      <c r="G172" s="311"/>
      <c r="H172" s="311"/>
      <c r="I172" s="311"/>
      <c r="J172" s="311"/>
      <c r="K172" s="311"/>
      <c r="L172" s="311"/>
      <c r="M172" s="311"/>
      <c r="N172" s="311"/>
      <c r="O172" s="311"/>
      <c r="P172" s="311"/>
    </row>
    <row r="173" spans="1:16" ht="15.75" customHeight="1">
      <c r="A173" s="311"/>
      <c r="B173" s="311"/>
      <c r="C173" s="311"/>
      <c r="D173" s="311"/>
      <c r="E173" s="311"/>
      <c r="F173" s="311"/>
      <c r="G173" s="311"/>
      <c r="H173" s="311"/>
      <c r="I173" s="311"/>
      <c r="J173" s="311"/>
      <c r="K173" s="311"/>
      <c r="L173" s="311"/>
      <c r="M173" s="311"/>
      <c r="N173" s="311"/>
      <c r="O173" s="311"/>
      <c r="P173" s="311"/>
    </row>
    <row r="174" spans="1:16" ht="15.75" customHeight="1">
      <c r="A174" s="311"/>
      <c r="B174" s="311"/>
      <c r="C174" s="311"/>
      <c r="D174" s="311"/>
      <c r="E174" s="311"/>
      <c r="F174" s="311"/>
      <c r="G174" s="311"/>
      <c r="H174" s="311"/>
      <c r="I174" s="311"/>
      <c r="J174" s="311"/>
      <c r="K174" s="311"/>
      <c r="L174" s="311"/>
      <c r="M174" s="311"/>
      <c r="N174" s="311"/>
      <c r="O174" s="311"/>
      <c r="P174" s="311"/>
    </row>
    <row r="175" spans="1:16" ht="15.75" customHeight="1">
      <c r="A175" s="311"/>
      <c r="B175" s="311"/>
      <c r="C175" s="311"/>
      <c r="D175" s="311"/>
      <c r="E175" s="311"/>
      <c r="F175" s="311"/>
      <c r="G175" s="311"/>
      <c r="H175" s="311"/>
      <c r="I175" s="311"/>
      <c r="J175" s="311"/>
      <c r="K175" s="311"/>
      <c r="L175" s="311"/>
      <c r="M175" s="311"/>
      <c r="N175" s="311"/>
      <c r="O175" s="311"/>
      <c r="P175" s="311"/>
    </row>
    <row r="176" spans="1:16" ht="15.75" customHeight="1">
      <c r="A176" s="311"/>
      <c r="B176" s="311"/>
      <c r="C176" s="311"/>
      <c r="D176" s="311"/>
      <c r="E176" s="311"/>
      <c r="F176" s="311"/>
      <c r="G176" s="311"/>
      <c r="H176" s="311"/>
      <c r="I176" s="311"/>
      <c r="J176" s="311"/>
      <c r="K176" s="311"/>
      <c r="L176" s="311"/>
      <c r="M176" s="311"/>
      <c r="N176" s="311"/>
      <c r="O176" s="311"/>
      <c r="P176" s="311"/>
    </row>
    <row r="177" spans="1:16" ht="15.75" customHeight="1">
      <c r="A177" s="311"/>
      <c r="B177" s="311"/>
      <c r="C177" s="311"/>
      <c r="D177" s="311"/>
      <c r="E177" s="311"/>
      <c r="F177" s="311"/>
      <c r="G177" s="311"/>
      <c r="H177" s="311"/>
      <c r="I177" s="311"/>
      <c r="J177" s="311"/>
      <c r="K177" s="311"/>
      <c r="L177" s="311"/>
      <c r="M177" s="311"/>
      <c r="N177" s="311"/>
      <c r="O177" s="311"/>
      <c r="P177" s="311"/>
    </row>
    <row r="178" spans="1:16" ht="15.75" customHeight="1">
      <c r="A178" s="311"/>
      <c r="B178" s="311"/>
      <c r="C178" s="311"/>
      <c r="D178" s="311"/>
      <c r="E178" s="311"/>
      <c r="F178" s="311"/>
      <c r="G178" s="311"/>
      <c r="H178" s="311"/>
      <c r="I178" s="311"/>
      <c r="J178" s="311"/>
      <c r="K178" s="311"/>
      <c r="L178" s="311"/>
      <c r="M178" s="311"/>
      <c r="N178" s="311"/>
      <c r="O178" s="311"/>
      <c r="P178" s="311"/>
    </row>
    <row r="179" spans="1:16" ht="15.75" customHeight="1">
      <c r="A179" s="311"/>
      <c r="B179" s="311"/>
      <c r="C179" s="311"/>
      <c r="D179" s="311"/>
      <c r="E179" s="311"/>
      <c r="F179" s="311"/>
      <c r="G179" s="311"/>
      <c r="H179" s="311"/>
      <c r="I179" s="311"/>
      <c r="J179" s="311"/>
      <c r="K179" s="311"/>
      <c r="L179" s="311"/>
      <c r="M179" s="311"/>
      <c r="N179" s="311"/>
      <c r="O179" s="311"/>
      <c r="P179" s="311"/>
    </row>
    <row r="180" spans="1:16" ht="15.75" customHeight="1">
      <c r="A180" s="311"/>
      <c r="B180" s="311"/>
      <c r="C180" s="311"/>
      <c r="D180" s="311"/>
      <c r="E180" s="311"/>
      <c r="F180" s="311"/>
      <c r="G180" s="311"/>
      <c r="H180" s="311"/>
      <c r="I180" s="311"/>
      <c r="J180" s="311"/>
      <c r="K180" s="311"/>
      <c r="L180" s="311"/>
      <c r="M180" s="311"/>
      <c r="N180" s="311"/>
      <c r="O180" s="311"/>
      <c r="P180" s="311"/>
    </row>
    <row r="181" spans="1:16" ht="15.75" customHeight="1">
      <c r="A181" s="311"/>
      <c r="B181" s="311"/>
      <c r="C181" s="311"/>
      <c r="D181" s="311"/>
      <c r="E181" s="311"/>
      <c r="F181" s="311"/>
      <c r="G181" s="311"/>
      <c r="H181" s="311"/>
      <c r="I181" s="311"/>
      <c r="J181" s="311"/>
      <c r="K181" s="311"/>
      <c r="L181" s="311"/>
      <c r="M181" s="311"/>
      <c r="N181" s="311"/>
      <c r="O181" s="311"/>
      <c r="P181" s="311"/>
    </row>
    <row r="182" spans="1:16" ht="15.75" customHeight="1">
      <c r="A182" s="311"/>
      <c r="B182" s="311"/>
      <c r="C182" s="311"/>
      <c r="D182" s="311"/>
      <c r="E182" s="311"/>
      <c r="F182" s="311"/>
      <c r="G182" s="311"/>
      <c r="H182" s="311"/>
      <c r="I182" s="311"/>
      <c r="J182" s="311"/>
      <c r="K182" s="311"/>
      <c r="L182" s="311"/>
      <c r="M182" s="311"/>
      <c r="N182" s="311"/>
      <c r="O182" s="311"/>
      <c r="P182" s="311"/>
    </row>
    <row r="183" spans="1:16" ht="15.75" customHeight="1">
      <c r="A183" s="311"/>
      <c r="B183" s="311"/>
      <c r="C183" s="311"/>
      <c r="D183" s="311"/>
      <c r="E183" s="311"/>
      <c r="F183" s="311"/>
      <c r="G183" s="311"/>
      <c r="H183" s="311"/>
      <c r="I183" s="311"/>
      <c r="J183" s="311"/>
      <c r="K183" s="311"/>
      <c r="L183" s="311"/>
      <c r="M183" s="311"/>
      <c r="N183" s="311"/>
      <c r="O183" s="311"/>
      <c r="P183" s="311"/>
    </row>
    <row r="184" spans="1:16" ht="15.75" customHeight="1">
      <c r="A184" s="311"/>
      <c r="B184" s="311"/>
      <c r="C184" s="311"/>
      <c r="D184" s="311"/>
      <c r="E184" s="311"/>
      <c r="F184" s="311"/>
      <c r="G184" s="311"/>
      <c r="H184" s="311"/>
      <c r="I184" s="311"/>
      <c r="J184" s="311"/>
      <c r="K184" s="311"/>
      <c r="L184" s="311"/>
      <c r="M184" s="311"/>
      <c r="N184" s="311"/>
      <c r="O184" s="311"/>
      <c r="P184" s="311"/>
    </row>
    <row r="185" spans="1:16" ht="15.75" customHeight="1">
      <c r="A185" s="311"/>
      <c r="B185" s="311"/>
      <c r="C185" s="311"/>
      <c r="D185" s="311"/>
      <c r="E185" s="311"/>
      <c r="F185" s="311"/>
      <c r="G185" s="311"/>
      <c r="H185" s="311"/>
      <c r="I185" s="311"/>
      <c r="J185" s="311"/>
      <c r="K185" s="311"/>
      <c r="L185" s="311"/>
      <c r="M185" s="311"/>
      <c r="N185" s="311"/>
      <c r="O185" s="311"/>
      <c r="P185" s="311"/>
    </row>
    <row r="186" spans="1:16" ht="15.75" customHeight="1">
      <c r="A186" s="311"/>
      <c r="B186" s="311"/>
      <c r="C186" s="311"/>
      <c r="D186" s="311"/>
      <c r="E186" s="311"/>
      <c r="F186" s="311"/>
      <c r="G186" s="311"/>
      <c r="H186" s="311"/>
      <c r="I186" s="311"/>
      <c r="J186" s="311"/>
      <c r="K186" s="311"/>
      <c r="L186" s="311"/>
      <c r="M186" s="311"/>
      <c r="N186" s="311"/>
      <c r="O186" s="311"/>
      <c r="P186" s="311"/>
    </row>
    <row r="187" spans="1:16" ht="15.75" customHeight="1">
      <c r="A187" s="311"/>
      <c r="B187" s="311"/>
      <c r="C187" s="311"/>
      <c r="D187" s="311"/>
      <c r="E187" s="311"/>
      <c r="F187" s="311"/>
      <c r="G187" s="311"/>
      <c r="H187" s="311"/>
      <c r="I187" s="311"/>
      <c r="J187" s="311"/>
      <c r="K187" s="311"/>
      <c r="L187" s="311"/>
      <c r="M187" s="311"/>
      <c r="N187" s="311"/>
      <c r="O187" s="311"/>
      <c r="P187" s="311"/>
    </row>
    <row r="188" spans="1:16" ht="15.75" customHeight="1">
      <c r="A188" s="311"/>
      <c r="B188" s="311"/>
      <c r="C188" s="311"/>
      <c r="D188" s="311"/>
      <c r="E188" s="311"/>
      <c r="F188" s="311"/>
      <c r="G188" s="311"/>
      <c r="H188" s="311"/>
      <c r="I188" s="311"/>
      <c r="J188" s="311"/>
      <c r="K188" s="311"/>
      <c r="L188" s="311"/>
      <c r="M188" s="311"/>
      <c r="N188" s="311"/>
      <c r="O188" s="311"/>
      <c r="P188" s="311"/>
    </row>
    <row r="189" spans="1:16" ht="15.75" customHeight="1">
      <c r="A189" s="311"/>
      <c r="B189" s="311"/>
      <c r="C189" s="311"/>
      <c r="D189" s="311"/>
      <c r="E189" s="311"/>
      <c r="F189" s="311"/>
      <c r="G189" s="311"/>
      <c r="H189" s="311"/>
      <c r="I189" s="311"/>
      <c r="J189" s="311"/>
      <c r="K189" s="311"/>
      <c r="L189" s="311"/>
      <c r="M189" s="311"/>
      <c r="N189" s="311"/>
      <c r="O189" s="311"/>
      <c r="P189" s="311"/>
    </row>
    <row r="190" spans="1:16" ht="15.75" customHeight="1">
      <c r="A190" s="311"/>
      <c r="B190" s="311"/>
      <c r="C190" s="311"/>
      <c r="D190" s="311"/>
      <c r="E190" s="311"/>
      <c r="F190" s="311"/>
      <c r="G190" s="311"/>
      <c r="H190" s="311"/>
      <c r="I190" s="311"/>
      <c r="J190" s="311"/>
      <c r="K190" s="311"/>
      <c r="L190" s="311"/>
      <c r="M190" s="311"/>
      <c r="N190" s="311"/>
      <c r="O190" s="311"/>
      <c r="P190" s="311"/>
    </row>
    <row r="191" spans="1:16" ht="15.75" customHeight="1">
      <c r="A191" s="311"/>
      <c r="B191" s="311"/>
      <c r="C191" s="311"/>
      <c r="D191" s="311"/>
      <c r="E191" s="311"/>
      <c r="F191" s="311"/>
      <c r="G191" s="311"/>
      <c r="H191" s="311"/>
      <c r="I191" s="311"/>
      <c r="J191" s="311"/>
      <c r="K191" s="311"/>
      <c r="L191" s="311"/>
      <c r="M191" s="311"/>
      <c r="N191" s="311"/>
      <c r="O191" s="311"/>
      <c r="P191" s="311"/>
    </row>
    <row r="192" spans="1:16" ht="15.75" customHeight="1">
      <c r="A192" s="311"/>
      <c r="B192" s="311"/>
      <c r="C192" s="311"/>
      <c r="D192" s="311"/>
      <c r="E192" s="311"/>
      <c r="F192" s="311"/>
      <c r="G192" s="311"/>
      <c r="H192" s="311"/>
      <c r="I192" s="311"/>
      <c r="J192" s="311"/>
      <c r="K192" s="311"/>
      <c r="L192" s="311"/>
      <c r="M192" s="311"/>
      <c r="N192" s="311"/>
      <c r="O192" s="311"/>
      <c r="P192" s="311"/>
    </row>
    <row r="193" spans="1:16" ht="15.75" customHeight="1">
      <c r="A193" s="311"/>
      <c r="B193" s="311"/>
      <c r="C193" s="311"/>
      <c r="D193" s="311"/>
      <c r="E193" s="311"/>
      <c r="F193" s="311"/>
      <c r="G193" s="311"/>
      <c r="H193" s="311"/>
      <c r="I193" s="311"/>
      <c r="J193" s="311"/>
      <c r="K193" s="311"/>
      <c r="L193" s="311"/>
      <c r="M193" s="311"/>
      <c r="N193" s="311"/>
      <c r="O193" s="311"/>
      <c r="P193" s="311"/>
    </row>
    <row r="194" spans="1:16" ht="15.75" customHeight="1">
      <c r="A194" s="311"/>
      <c r="B194" s="311"/>
      <c r="C194" s="311"/>
      <c r="D194" s="311"/>
      <c r="E194" s="311"/>
      <c r="F194" s="311"/>
      <c r="G194" s="311"/>
      <c r="H194" s="311"/>
      <c r="I194" s="311"/>
      <c r="J194" s="311"/>
      <c r="K194" s="311"/>
      <c r="L194" s="311"/>
      <c r="M194" s="311"/>
      <c r="N194" s="311"/>
      <c r="O194" s="311"/>
      <c r="P194" s="311"/>
    </row>
    <row r="195" spans="1:16" ht="15.75" customHeight="1">
      <c r="A195" s="311"/>
      <c r="B195" s="311"/>
      <c r="C195" s="311"/>
      <c r="D195" s="311"/>
      <c r="E195" s="311"/>
      <c r="F195" s="311"/>
      <c r="G195" s="311"/>
      <c r="H195" s="311"/>
      <c r="I195" s="311"/>
      <c r="J195" s="311"/>
      <c r="K195" s="311"/>
      <c r="L195" s="311"/>
      <c r="M195" s="311"/>
      <c r="N195" s="311"/>
      <c r="O195" s="311"/>
      <c r="P195" s="311"/>
    </row>
    <row r="196" spans="1:16" ht="15.75" customHeight="1">
      <c r="A196" s="311"/>
      <c r="B196" s="311"/>
      <c r="C196" s="311"/>
      <c r="D196" s="311"/>
      <c r="E196" s="311"/>
      <c r="F196" s="311"/>
      <c r="G196" s="311"/>
      <c r="H196" s="311"/>
      <c r="I196" s="311"/>
      <c r="J196" s="311"/>
      <c r="K196" s="311"/>
      <c r="L196" s="311"/>
      <c r="M196" s="311"/>
      <c r="N196" s="311"/>
      <c r="O196" s="311"/>
      <c r="P196" s="311"/>
    </row>
    <row r="197" spans="1:16" ht="15.75" customHeight="1">
      <c r="A197" s="311"/>
      <c r="B197" s="311"/>
      <c r="C197" s="311"/>
      <c r="D197" s="311"/>
      <c r="E197" s="311"/>
      <c r="F197" s="311"/>
      <c r="G197" s="311"/>
      <c r="H197" s="311"/>
      <c r="I197" s="311"/>
      <c r="J197" s="311"/>
      <c r="K197" s="311"/>
      <c r="L197" s="311"/>
      <c r="M197" s="311"/>
      <c r="N197" s="311"/>
      <c r="O197" s="311"/>
      <c r="P197" s="311"/>
    </row>
    <row r="198" spans="1:16" ht="15.75" customHeight="1">
      <c r="A198" s="311"/>
      <c r="B198" s="311"/>
      <c r="C198" s="311"/>
      <c r="D198" s="311"/>
      <c r="E198" s="311"/>
      <c r="F198" s="311"/>
      <c r="G198" s="311"/>
      <c r="H198" s="311"/>
      <c r="I198" s="311"/>
      <c r="J198" s="311"/>
      <c r="K198" s="311"/>
      <c r="L198" s="311"/>
      <c r="M198" s="311"/>
      <c r="N198" s="311"/>
      <c r="O198" s="311"/>
      <c r="P198" s="311"/>
    </row>
    <row r="199" spans="1:16" ht="15.75" customHeight="1">
      <c r="A199" s="311"/>
      <c r="B199" s="311"/>
      <c r="C199" s="311"/>
      <c r="D199" s="311"/>
      <c r="E199" s="311"/>
      <c r="F199" s="311"/>
      <c r="G199" s="311"/>
      <c r="H199" s="311"/>
      <c r="I199" s="311"/>
      <c r="J199" s="311"/>
      <c r="K199" s="311"/>
      <c r="L199" s="311"/>
      <c r="M199" s="311"/>
      <c r="N199" s="311"/>
      <c r="O199" s="311"/>
      <c r="P199" s="311"/>
    </row>
    <row r="200" spans="1:16" ht="15.75" customHeight="1">
      <c r="A200" s="311"/>
      <c r="B200" s="311"/>
      <c r="C200" s="311"/>
      <c r="D200" s="311"/>
      <c r="E200" s="311"/>
      <c r="F200" s="311"/>
      <c r="G200" s="311"/>
      <c r="H200" s="311"/>
      <c r="I200" s="311"/>
      <c r="J200" s="311"/>
      <c r="K200" s="311"/>
      <c r="L200" s="311"/>
      <c r="M200" s="311"/>
      <c r="N200" s="311"/>
      <c r="O200" s="311"/>
      <c r="P200" s="311"/>
    </row>
    <row r="201" spans="1:16" ht="15.75" customHeight="1">
      <c r="A201" s="311"/>
      <c r="B201" s="311"/>
      <c r="C201" s="311"/>
      <c r="D201" s="311"/>
      <c r="E201" s="311"/>
      <c r="F201" s="311"/>
      <c r="G201" s="311"/>
      <c r="H201" s="311"/>
      <c r="I201" s="311"/>
      <c r="J201" s="311"/>
      <c r="K201" s="311"/>
      <c r="L201" s="311"/>
      <c r="M201" s="311"/>
      <c r="N201" s="311"/>
      <c r="O201" s="311"/>
      <c r="P201" s="311"/>
    </row>
    <row r="202" spans="1:16" ht="15.75" customHeight="1">
      <c r="A202" s="311"/>
      <c r="B202" s="311"/>
      <c r="C202" s="311"/>
      <c r="D202" s="311"/>
      <c r="E202" s="311"/>
      <c r="F202" s="311"/>
      <c r="G202" s="311"/>
      <c r="H202" s="311"/>
      <c r="I202" s="311"/>
      <c r="J202" s="311"/>
      <c r="K202" s="311"/>
      <c r="L202" s="311"/>
      <c r="M202" s="311"/>
      <c r="N202" s="311"/>
      <c r="O202" s="311"/>
      <c r="P202" s="311"/>
    </row>
    <row r="203" spans="1:16" ht="15.75" customHeight="1">
      <c r="A203" s="311"/>
      <c r="B203" s="311"/>
      <c r="C203" s="311"/>
      <c r="D203" s="311"/>
      <c r="E203" s="311"/>
      <c r="F203" s="311"/>
      <c r="G203" s="311"/>
      <c r="H203" s="311"/>
      <c r="I203" s="311"/>
      <c r="J203" s="311"/>
      <c r="K203" s="311"/>
      <c r="L203" s="311"/>
      <c r="M203" s="311"/>
      <c r="N203" s="311"/>
      <c r="O203" s="311"/>
      <c r="P203" s="311"/>
    </row>
    <row r="204" spans="1:16" ht="15.75" customHeight="1">
      <c r="A204" s="311"/>
      <c r="B204" s="311"/>
      <c r="C204" s="311"/>
      <c r="D204" s="311"/>
      <c r="E204" s="311"/>
      <c r="F204" s="311"/>
      <c r="G204" s="311"/>
      <c r="H204" s="311"/>
      <c r="I204" s="311"/>
      <c r="J204" s="311"/>
      <c r="K204" s="311"/>
      <c r="L204" s="311"/>
      <c r="M204" s="311"/>
      <c r="N204" s="311"/>
      <c r="O204" s="311"/>
      <c r="P204" s="311"/>
    </row>
    <row r="205" spans="1:16" ht="15.75" customHeight="1">
      <c r="A205" s="311"/>
      <c r="B205" s="311"/>
      <c r="C205" s="311"/>
      <c r="D205" s="311"/>
      <c r="E205" s="311"/>
      <c r="F205" s="311"/>
      <c r="G205" s="311"/>
      <c r="H205" s="311"/>
      <c r="I205" s="311"/>
      <c r="J205" s="311"/>
      <c r="K205" s="311"/>
      <c r="L205" s="311"/>
      <c r="M205" s="311"/>
      <c r="N205" s="311"/>
      <c r="O205" s="311"/>
      <c r="P205" s="311"/>
    </row>
    <row r="206" spans="1:16" ht="15.75" customHeight="1">
      <c r="A206" s="311"/>
      <c r="B206" s="311"/>
      <c r="C206" s="311"/>
      <c r="D206" s="311"/>
      <c r="E206" s="311"/>
      <c r="F206" s="311"/>
      <c r="G206" s="311"/>
      <c r="H206" s="311"/>
      <c r="I206" s="311"/>
      <c r="J206" s="311"/>
      <c r="K206" s="311"/>
      <c r="L206" s="311"/>
      <c r="M206" s="311"/>
      <c r="N206" s="311"/>
      <c r="O206" s="311"/>
      <c r="P206" s="311"/>
    </row>
    <row r="207" spans="1:16" ht="15.75" customHeight="1">
      <c r="A207" s="311"/>
      <c r="B207" s="311"/>
      <c r="C207" s="311"/>
      <c r="D207" s="311"/>
      <c r="E207" s="311"/>
      <c r="F207" s="311"/>
      <c r="G207" s="311"/>
      <c r="H207" s="311"/>
      <c r="I207" s="311"/>
      <c r="J207" s="311"/>
      <c r="K207" s="311"/>
      <c r="L207" s="311"/>
      <c r="M207" s="311"/>
      <c r="N207" s="311"/>
      <c r="O207" s="311"/>
      <c r="P207" s="311"/>
    </row>
    <row r="208" spans="1:16" ht="15.75" customHeight="1">
      <c r="A208" s="311"/>
      <c r="B208" s="311"/>
      <c r="C208" s="311"/>
      <c r="D208" s="311"/>
      <c r="E208" s="311"/>
      <c r="F208" s="311"/>
      <c r="G208" s="311"/>
      <c r="H208" s="311"/>
      <c r="I208" s="311"/>
      <c r="J208" s="311"/>
      <c r="K208" s="311"/>
      <c r="L208" s="311"/>
      <c r="M208" s="311"/>
      <c r="N208" s="311"/>
      <c r="O208" s="311"/>
      <c r="P208" s="311"/>
    </row>
    <row r="209" spans="1:16" ht="15.75" customHeight="1">
      <c r="A209" s="311"/>
      <c r="B209" s="311"/>
      <c r="C209" s="311"/>
      <c r="D209" s="311"/>
      <c r="E209" s="311"/>
      <c r="F209" s="311"/>
      <c r="G209" s="311"/>
      <c r="H209" s="311"/>
      <c r="I209" s="311"/>
      <c r="J209" s="311"/>
      <c r="K209" s="311"/>
      <c r="L209" s="311"/>
      <c r="M209" s="311"/>
      <c r="N209" s="311"/>
      <c r="O209" s="311"/>
      <c r="P209" s="311"/>
    </row>
    <row r="210" spans="1:16" ht="15.75" customHeight="1">
      <c r="A210" s="311"/>
      <c r="B210" s="311"/>
      <c r="C210" s="311"/>
      <c r="D210" s="311"/>
      <c r="E210" s="311"/>
      <c r="F210" s="311"/>
      <c r="G210" s="311"/>
      <c r="H210" s="311"/>
      <c r="I210" s="311"/>
      <c r="J210" s="311"/>
      <c r="K210" s="311"/>
      <c r="L210" s="311"/>
      <c r="M210" s="311"/>
      <c r="N210" s="311"/>
      <c r="O210" s="311"/>
      <c r="P210" s="311"/>
    </row>
    <row r="211" spans="1:16" ht="15.75" customHeight="1">
      <c r="A211" s="311"/>
      <c r="B211" s="311"/>
      <c r="C211" s="311"/>
      <c r="D211" s="311"/>
      <c r="E211" s="311"/>
      <c r="F211" s="311"/>
      <c r="G211" s="311"/>
      <c r="H211" s="311"/>
      <c r="I211" s="311"/>
      <c r="J211" s="311"/>
      <c r="K211" s="311"/>
      <c r="L211" s="311"/>
      <c r="M211" s="311"/>
      <c r="N211" s="311"/>
      <c r="O211" s="311"/>
      <c r="P211" s="311"/>
    </row>
    <row r="212" spans="1:16" ht="15.75" customHeight="1">
      <c r="A212" s="311"/>
      <c r="B212" s="311"/>
      <c r="C212" s="311"/>
      <c r="D212" s="311"/>
      <c r="E212" s="311"/>
      <c r="F212" s="311"/>
      <c r="G212" s="311"/>
      <c r="H212" s="311"/>
      <c r="I212" s="311"/>
      <c r="J212" s="311"/>
      <c r="K212" s="311"/>
      <c r="L212" s="311"/>
      <c r="M212" s="311"/>
      <c r="N212" s="311"/>
      <c r="O212" s="311"/>
      <c r="P212" s="311"/>
    </row>
    <row r="213" spans="1:16" ht="15.75" customHeight="1">
      <c r="A213" s="311"/>
      <c r="B213" s="311"/>
      <c r="C213" s="311"/>
      <c r="D213" s="311"/>
      <c r="E213" s="311"/>
      <c r="F213" s="311"/>
      <c r="G213" s="311"/>
      <c r="H213" s="311"/>
      <c r="I213" s="311"/>
      <c r="J213" s="311"/>
      <c r="K213" s="311"/>
      <c r="L213" s="311"/>
      <c r="M213" s="311"/>
      <c r="N213" s="311"/>
      <c r="O213" s="311"/>
      <c r="P213" s="311"/>
    </row>
    <row r="214" spans="1:16" ht="15.75" customHeight="1">
      <c r="A214" s="311"/>
      <c r="B214" s="311"/>
      <c r="C214" s="311"/>
      <c r="D214" s="311"/>
      <c r="E214" s="311"/>
      <c r="F214" s="311"/>
      <c r="G214" s="311"/>
      <c r="H214" s="311"/>
      <c r="I214" s="311"/>
      <c r="J214" s="311"/>
      <c r="K214" s="311"/>
      <c r="L214" s="311"/>
      <c r="M214" s="311"/>
      <c r="N214" s="311"/>
      <c r="O214" s="311"/>
      <c r="P214" s="311"/>
    </row>
    <row r="215" spans="1:16" ht="15.75" customHeight="1">
      <c r="A215" s="311"/>
      <c r="B215" s="311"/>
      <c r="C215" s="311"/>
      <c r="D215" s="311"/>
      <c r="E215" s="311"/>
      <c r="F215" s="311"/>
      <c r="G215" s="311"/>
      <c r="H215" s="311"/>
      <c r="I215" s="311"/>
      <c r="J215" s="311"/>
      <c r="K215" s="311"/>
      <c r="L215" s="311"/>
      <c r="M215" s="311"/>
      <c r="N215" s="311"/>
      <c r="O215" s="311"/>
      <c r="P215" s="311"/>
    </row>
    <row r="216" spans="1:16" ht="15.75" customHeight="1">
      <c r="A216" s="311"/>
      <c r="B216" s="311"/>
      <c r="C216" s="311"/>
      <c r="D216" s="311"/>
      <c r="E216" s="311"/>
      <c r="F216" s="311"/>
      <c r="G216" s="311"/>
      <c r="H216" s="311"/>
      <c r="I216" s="311"/>
      <c r="J216" s="311"/>
      <c r="K216" s="311"/>
      <c r="L216" s="311"/>
      <c r="M216" s="311"/>
      <c r="N216" s="311"/>
      <c r="O216" s="311"/>
      <c r="P216" s="311"/>
    </row>
    <row r="217" spans="1:16" ht="15.75" customHeight="1">
      <c r="A217" s="311"/>
      <c r="B217" s="311"/>
      <c r="C217" s="311"/>
      <c r="D217" s="311"/>
      <c r="E217" s="311"/>
      <c r="F217" s="311"/>
      <c r="G217" s="311"/>
      <c r="H217" s="311"/>
      <c r="I217" s="311"/>
      <c r="J217" s="311"/>
      <c r="K217" s="311"/>
      <c r="L217" s="311"/>
      <c r="M217" s="311"/>
      <c r="N217" s="311"/>
      <c r="O217" s="311"/>
      <c r="P217" s="311"/>
    </row>
    <row r="218" spans="1:16" ht="15.75" customHeight="1">
      <c r="A218" s="311"/>
      <c r="B218" s="311"/>
      <c r="C218" s="311"/>
      <c r="D218" s="311"/>
      <c r="E218" s="311"/>
      <c r="F218" s="311"/>
      <c r="G218" s="311"/>
      <c r="H218" s="311"/>
      <c r="I218" s="311"/>
      <c r="J218" s="311"/>
      <c r="K218" s="311"/>
      <c r="L218" s="311"/>
      <c r="M218" s="311"/>
      <c r="N218" s="311"/>
      <c r="O218" s="311"/>
      <c r="P218" s="311"/>
    </row>
    <row r="219" spans="1:16" ht="15.75" customHeight="1">
      <c r="A219" s="311"/>
      <c r="B219" s="311"/>
      <c r="C219" s="311"/>
      <c r="D219" s="311"/>
      <c r="E219" s="311"/>
      <c r="F219" s="311"/>
      <c r="G219" s="311"/>
      <c r="H219" s="311"/>
      <c r="I219" s="311"/>
      <c r="J219" s="311"/>
      <c r="K219" s="311"/>
      <c r="L219" s="311"/>
      <c r="M219" s="311"/>
      <c r="N219" s="311"/>
      <c r="O219" s="311"/>
      <c r="P219" s="311"/>
    </row>
    <row r="220" spans="1:16" ht="15.75" customHeight="1">
      <c r="A220" s="311"/>
      <c r="B220" s="311"/>
      <c r="C220" s="311"/>
      <c r="D220" s="311"/>
      <c r="E220" s="311"/>
      <c r="F220" s="311"/>
      <c r="G220" s="311"/>
      <c r="H220" s="311"/>
      <c r="I220" s="311"/>
      <c r="J220" s="311"/>
      <c r="K220" s="311"/>
      <c r="L220" s="311"/>
      <c r="M220" s="311"/>
      <c r="N220" s="311"/>
      <c r="O220" s="311"/>
      <c r="P220" s="311"/>
    </row>
    <row r="221" spans="1:16" ht="15.75" customHeight="1">
      <c r="A221" s="311"/>
      <c r="B221" s="311"/>
      <c r="C221" s="311"/>
      <c r="D221" s="311"/>
      <c r="E221" s="311"/>
      <c r="F221" s="311"/>
      <c r="G221" s="311"/>
      <c r="H221" s="311"/>
      <c r="I221" s="311"/>
      <c r="J221" s="311"/>
      <c r="K221" s="311"/>
      <c r="L221" s="311"/>
      <c r="M221" s="311"/>
      <c r="N221" s="311"/>
      <c r="O221" s="311"/>
      <c r="P221" s="311"/>
    </row>
    <row r="222" spans="1:16" ht="15.75" customHeight="1">
      <c r="A222" s="311"/>
      <c r="B222" s="311"/>
      <c r="C222" s="311"/>
      <c r="D222" s="311"/>
      <c r="E222" s="311"/>
      <c r="F222" s="311"/>
      <c r="G222" s="311"/>
      <c r="H222" s="311"/>
      <c r="I222" s="311"/>
      <c r="J222" s="311"/>
      <c r="K222" s="311"/>
      <c r="L222" s="311"/>
      <c r="M222" s="311"/>
      <c r="N222" s="311"/>
      <c r="O222" s="311"/>
      <c r="P222" s="311"/>
    </row>
    <row r="223" spans="1:16" ht="15.75" customHeight="1">
      <c r="A223" s="311"/>
      <c r="B223" s="311"/>
      <c r="C223" s="311"/>
      <c r="D223" s="311"/>
      <c r="E223" s="311"/>
      <c r="F223" s="311"/>
      <c r="G223" s="311"/>
      <c r="H223" s="311"/>
      <c r="I223" s="311"/>
      <c r="J223" s="311"/>
      <c r="K223" s="311"/>
      <c r="L223" s="311"/>
      <c r="M223" s="311"/>
      <c r="N223" s="311"/>
      <c r="O223" s="311"/>
      <c r="P223" s="311"/>
    </row>
    <row r="224" spans="1:16" ht="15.75" customHeight="1">
      <c r="A224" s="311"/>
      <c r="B224" s="311"/>
      <c r="C224" s="311"/>
      <c r="D224" s="311"/>
      <c r="E224" s="311"/>
      <c r="F224" s="311"/>
      <c r="G224" s="311"/>
      <c r="H224" s="311"/>
      <c r="I224" s="311"/>
      <c r="J224" s="311"/>
      <c r="K224" s="311"/>
      <c r="L224" s="311"/>
      <c r="M224" s="311"/>
      <c r="N224" s="311"/>
      <c r="O224" s="311"/>
      <c r="P224" s="311"/>
    </row>
    <row r="225" spans="1:16" ht="15.75" customHeight="1">
      <c r="A225" s="311"/>
      <c r="B225" s="311"/>
      <c r="C225" s="311"/>
      <c r="D225" s="311"/>
      <c r="E225" s="311"/>
      <c r="F225" s="311"/>
      <c r="G225" s="311"/>
      <c r="H225" s="311"/>
      <c r="I225" s="311"/>
      <c r="J225" s="311"/>
      <c r="K225" s="311"/>
      <c r="L225" s="311"/>
      <c r="M225" s="311"/>
      <c r="N225" s="311"/>
      <c r="O225" s="311"/>
      <c r="P225" s="311"/>
    </row>
    <row r="226" spans="1:16" ht="15.75" customHeight="1">
      <c r="A226" s="311"/>
      <c r="B226" s="311"/>
      <c r="C226" s="311"/>
      <c r="D226" s="311"/>
      <c r="E226" s="311"/>
      <c r="F226" s="311"/>
      <c r="G226" s="311"/>
      <c r="H226" s="311"/>
      <c r="I226" s="311"/>
      <c r="J226" s="311"/>
      <c r="K226" s="311"/>
      <c r="L226" s="311"/>
      <c r="M226" s="311"/>
      <c r="N226" s="311"/>
      <c r="O226" s="311"/>
      <c r="P226" s="311"/>
    </row>
    <row r="227" spans="1:16" ht="15.75" customHeight="1">
      <c r="A227" s="311"/>
      <c r="B227" s="311"/>
      <c r="C227" s="311"/>
      <c r="D227" s="311"/>
      <c r="E227" s="311"/>
      <c r="F227" s="311"/>
      <c r="G227" s="311"/>
      <c r="H227" s="311"/>
      <c r="I227" s="311"/>
      <c r="J227" s="311"/>
      <c r="K227" s="311"/>
      <c r="L227" s="311"/>
      <c r="M227" s="311"/>
      <c r="N227" s="311"/>
      <c r="O227" s="311"/>
      <c r="P227" s="311"/>
    </row>
    <row r="228" spans="1:16" ht="15.75" customHeight="1">
      <c r="A228" s="311"/>
      <c r="B228" s="311"/>
      <c r="C228" s="311"/>
      <c r="D228" s="311"/>
      <c r="E228" s="311"/>
      <c r="F228" s="311"/>
      <c r="G228" s="311"/>
      <c r="H228" s="311"/>
      <c r="I228" s="311"/>
      <c r="J228" s="311"/>
      <c r="K228" s="311"/>
      <c r="L228" s="311"/>
      <c r="M228" s="311"/>
      <c r="N228" s="311"/>
      <c r="O228" s="311"/>
      <c r="P228" s="311"/>
    </row>
    <row r="229" spans="1:16" ht="15.75" customHeight="1">
      <c r="A229" s="311"/>
      <c r="B229" s="311"/>
      <c r="C229" s="311"/>
      <c r="D229" s="311"/>
      <c r="E229" s="311"/>
      <c r="F229" s="311"/>
      <c r="G229" s="311"/>
      <c r="H229" s="311"/>
      <c r="I229" s="311"/>
      <c r="J229" s="311"/>
      <c r="K229" s="311"/>
      <c r="L229" s="311"/>
      <c r="M229" s="311"/>
      <c r="N229" s="311"/>
      <c r="O229" s="311"/>
      <c r="P229" s="311"/>
    </row>
    <row r="230" spans="1:16" ht="15.75" customHeight="1">
      <c r="A230" s="311"/>
      <c r="B230" s="311"/>
      <c r="C230" s="311"/>
      <c r="D230" s="311"/>
      <c r="E230" s="311"/>
      <c r="F230" s="311"/>
      <c r="G230" s="311"/>
      <c r="H230" s="311"/>
      <c r="I230" s="311"/>
      <c r="J230" s="311"/>
      <c r="K230" s="311"/>
      <c r="L230" s="311"/>
      <c r="M230" s="311"/>
      <c r="N230" s="311"/>
      <c r="O230" s="311"/>
      <c r="P230" s="311"/>
    </row>
    <row r="231" spans="1:16" ht="15.75" customHeight="1">
      <c r="A231" s="311"/>
      <c r="B231" s="311"/>
      <c r="C231" s="311"/>
      <c r="D231" s="311"/>
      <c r="E231" s="311"/>
      <c r="F231" s="311"/>
      <c r="G231" s="311"/>
      <c r="H231" s="311"/>
      <c r="I231" s="311"/>
      <c r="J231" s="311"/>
      <c r="K231" s="311"/>
      <c r="L231" s="311"/>
      <c r="M231" s="311"/>
      <c r="N231" s="311"/>
      <c r="O231" s="311"/>
      <c r="P231" s="311"/>
    </row>
    <row r="232" spans="1:16" ht="15.75" customHeight="1">
      <c r="A232" s="311"/>
      <c r="B232" s="311"/>
      <c r="C232" s="311"/>
      <c r="D232" s="311"/>
      <c r="E232" s="311"/>
      <c r="F232" s="311"/>
      <c r="G232" s="311"/>
      <c r="H232" s="311"/>
      <c r="I232" s="311"/>
      <c r="J232" s="311"/>
      <c r="K232" s="311"/>
      <c r="L232" s="311"/>
      <c r="M232" s="311"/>
      <c r="N232" s="311"/>
      <c r="O232" s="311"/>
      <c r="P232" s="311"/>
    </row>
    <row r="233" spans="1:16" ht="15.75" customHeight="1">
      <c r="A233" s="311"/>
      <c r="B233" s="311"/>
      <c r="C233" s="311"/>
      <c r="D233" s="311"/>
      <c r="E233" s="311"/>
      <c r="F233" s="311"/>
      <c r="G233" s="311"/>
      <c r="H233" s="311"/>
      <c r="I233" s="311"/>
      <c r="J233" s="311"/>
      <c r="K233" s="311"/>
      <c r="L233" s="311"/>
      <c r="M233" s="311"/>
      <c r="N233" s="311"/>
      <c r="O233" s="311"/>
      <c r="P233" s="311"/>
    </row>
    <row r="234" spans="1:16" ht="15.75" customHeight="1">
      <c r="A234" s="311"/>
      <c r="B234" s="311"/>
      <c r="C234" s="311"/>
      <c r="D234" s="311"/>
      <c r="E234" s="311"/>
      <c r="F234" s="311"/>
      <c r="G234" s="311"/>
      <c r="H234" s="311"/>
      <c r="I234" s="311"/>
      <c r="J234" s="311"/>
      <c r="K234" s="311"/>
      <c r="L234" s="311"/>
      <c r="M234" s="311"/>
      <c r="N234" s="311"/>
      <c r="O234" s="311"/>
      <c r="P234" s="311"/>
    </row>
    <row r="235" spans="1:16" ht="15.75" customHeight="1">
      <c r="A235" s="311"/>
      <c r="B235" s="311"/>
      <c r="C235" s="311"/>
      <c r="D235" s="311"/>
      <c r="E235" s="311"/>
      <c r="F235" s="311"/>
      <c r="G235" s="311"/>
      <c r="H235" s="311"/>
      <c r="I235" s="311"/>
      <c r="J235" s="311"/>
      <c r="K235" s="311"/>
      <c r="L235" s="311"/>
      <c r="M235" s="311"/>
      <c r="N235" s="311"/>
      <c r="O235" s="311"/>
      <c r="P235" s="311"/>
    </row>
    <row r="236" spans="1:16" ht="15.75" customHeight="1">
      <c r="A236" s="311"/>
      <c r="B236" s="311"/>
      <c r="C236" s="311"/>
      <c r="D236" s="311"/>
      <c r="E236" s="311"/>
      <c r="F236" s="311"/>
      <c r="G236" s="311"/>
      <c r="H236" s="311"/>
      <c r="I236" s="311"/>
      <c r="J236" s="311"/>
      <c r="K236" s="311"/>
      <c r="L236" s="311"/>
      <c r="M236" s="311"/>
      <c r="N236" s="311"/>
      <c r="O236" s="311"/>
      <c r="P236" s="311"/>
    </row>
    <row r="237" spans="1:16" ht="15.75" customHeight="1">
      <c r="A237" s="311"/>
      <c r="B237" s="311"/>
      <c r="C237" s="311"/>
      <c r="D237" s="311"/>
      <c r="E237" s="311"/>
      <c r="F237" s="311"/>
      <c r="G237" s="311"/>
      <c r="H237" s="311"/>
      <c r="I237" s="311"/>
      <c r="J237" s="311"/>
      <c r="K237" s="311"/>
      <c r="L237" s="311"/>
      <c r="M237" s="311"/>
      <c r="N237" s="311"/>
      <c r="O237" s="311"/>
      <c r="P237" s="311"/>
    </row>
    <row r="238" spans="1:16" ht="15.75" customHeight="1">
      <c r="A238" s="311"/>
      <c r="B238" s="311"/>
      <c r="C238" s="311"/>
      <c r="D238" s="311"/>
      <c r="E238" s="311"/>
      <c r="F238" s="311"/>
      <c r="G238" s="311"/>
      <c r="H238" s="311"/>
      <c r="I238" s="311"/>
      <c r="J238" s="311"/>
      <c r="K238" s="311"/>
      <c r="L238" s="311"/>
      <c r="M238" s="311"/>
      <c r="N238" s="311"/>
      <c r="O238" s="311"/>
      <c r="P238" s="311"/>
    </row>
    <row r="239" spans="1:16" ht="15.75" customHeight="1">
      <c r="A239" s="311"/>
      <c r="B239" s="311"/>
      <c r="C239" s="311"/>
      <c r="D239" s="311"/>
      <c r="E239" s="311"/>
      <c r="F239" s="311"/>
      <c r="G239" s="311"/>
      <c r="H239" s="311"/>
      <c r="I239" s="311"/>
      <c r="J239" s="311"/>
      <c r="K239" s="311"/>
      <c r="L239" s="311"/>
      <c r="M239" s="311"/>
      <c r="N239" s="311"/>
      <c r="O239" s="311"/>
      <c r="P239" s="311"/>
    </row>
    <row r="240" spans="1:16" ht="15.75" customHeight="1">
      <c r="A240" s="311"/>
      <c r="B240" s="311"/>
      <c r="C240" s="311"/>
      <c r="D240" s="311"/>
      <c r="E240" s="311"/>
      <c r="F240" s="311"/>
      <c r="G240" s="311"/>
      <c r="H240" s="311"/>
      <c r="I240" s="311"/>
      <c r="J240" s="311"/>
      <c r="K240" s="311"/>
      <c r="L240" s="311"/>
      <c r="M240" s="311"/>
      <c r="N240" s="311"/>
      <c r="O240" s="311"/>
      <c r="P240" s="311"/>
    </row>
    <row r="241" spans="1:16" ht="15.75" customHeight="1">
      <c r="A241" s="311"/>
      <c r="B241" s="311"/>
      <c r="C241" s="311"/>
      <c r="D241" s="311"/>
      <c r="E241" s="311"/>
      <c r="F241" s="311"/>
      <c r="G241" s="311"/>
      <c r="H241" s="311"/>
      <c r="I241" s="311"/>
      <c r="J241" s="311"/>
      <c r="K241" s="311"/>
      <c r="L241" s="311"/>
      <c r="M241" s="311"/>
      <c r="N241" s="311"/>
      <c r="O241" s="311"/>
      <c r="P241" s="311"/>
    </row>
    <row r="242" spans="1:16" ht="15.75" customHeight="1">
      <c r="A242" s="311"/>
      <c r="B242" s="311"/>
      <c r="C242" s="311"/>
      <c r="D242" s="311"/>
      <c r="E242" s="311"/>
      <c r="F242" s="311"/>
      <c r="G242" s="311"/>
      <c r="H242" s="311"/>
      <c r="I242" s="311"/>
      <c r="J242" s="311"/>
      <c r="K242" s="311"/>
      <c r="L242" s="311"/>
      <c r="M242" s="311"/>
      <c r="N242" s="311"/>
      <c r="O242" s="311"/>
      <c r="P242" s="311"/>
    </row>
    <row r="243" spans="1:16" ht="15.75" customHeight="1">
      <c r="A243" s="311"/>
      <c r="B243" s="311"/>
      <c r="C243" s="311"/>
      <c r="D243" s="311"/>
      <c r="E243" s="311"/>
      <c r="F243" s="311"/>
      <c r="G243" s="311"/>
      <c r="H243" s="311"/>
      <c r="I243" s="311"/>
      <c r="J243" s="311"/>
      <c r="K243" s="311"/>
      <c r="L243" s="311"/>
      <c r="M243" s="311"/>
      <c r="N243" s="311"/>
      <c r="O243" s="311"/>
      <c r="P243" s="311"/>
    </row>
    <row r="244" spans="1:16" ht="15.75" customHeight="1">
      <c r="A244" s="311"/>
      <c r="B244" s="311"/>
      <c r="C244" s="311"/>
      <c r="D244" s="311"/>
      <c r="E244" s="311"/>
      <c r="F244" s="311"/>
      <c r="G244" s="311"/>
      <c r="H244" s="311"/>
      <c r="I244" s="311"/>
      <c r="J244" s="311"/>
      <c r="K244" s="311"/>
      <c r="L244" s="311"/>
      <c r="M244" s="311"/>
      <c r="N244" s="311"/>
      <c r="O244" s="311"/>
      <c r="P244" s="311"/>
    </row>
    <row r="245" spans="1:16" ht="15.75" customHeight="1">
      <c r="A245" s="311"/>
      <c r="B245" s="311"/>
      <c r="C245" s="311"/>
      <c r="D245" s="311"/>
      <c r="E245" s="311"/>
      <c r="F245" s="311"/>
      <c r="G245" s="311"/>
      <c r="H245" s="311"/>
      <c r="I245" s="311"/>
      <c r="J245" s="311"/>
      <c r="K245" s="311"/>
      <c r="L245" s="311"/>
      <c r="M245" s="311"/>
      <c r="N245" s="311"/>
      <c r="O245" s="311"/>
      <c r="P245" s="311"/>
    </row>
    <row r="246" spans="1:16" ht="15.75" customHeight="1">
      <c r="A246" s="311"/>
      <c r="B246" s="311"/>
      <c r="C246" s="311"/>
      <c r="D246" s="311"/>
      <c r="E246" s="311"/>
      <c r="F246" s="311"/>
      <c r="G246" s="311"/>
      <c r="H246" s="311"/>
      <c r="I246" s="311"/>
      <c r="J246" s="311"/>
      <c r="K246" s="311"/>
      <c r="L246" s="311"/>
      <c r="M246" s="311"/>
      <c r="N246" s="311"/>
      <c r="O246" s="311"/>
      <c r="P246" s="311"/>
    </row>
    <row r="247" spans="1:16" ht="15.75" customHeight="1">
      <c r="A247" s="311"/>
      <c r="B247" s="311"/>
      <c r="C247" s="311"/>
      <c r="D247" s="311"/>
      <c r="E247" s="311"/>
      <c r="F247" s="311"/>
      <c r="G247" s="311"/>
      <c r="H247" s="311"/>
      <c r="I247" s="311"/>
      <c r="J247" s="311"/>
      <c r="K247" s="311"/>
      <c r="L247" s="311"/>
      <c r="M247" s="311"/>
      <c r="N247" s="311"/>
      <c r="O247" s="311"/>
      <c r="P247" s="311"/>
    </row>
    <row r="248" spans="1:16" ht="15.75" customHeight="1">
      <c r="A248" s="311"/>
      <c r="B248" s="311"/>
      <c r="C248" s="311"/>
      <c r="D248" s="311"/>
      <c r="E248" s="311"/>
      <c r="F248" s="311"/>
      <c r="G248" s="311"/>
      <c r="H248" s="311"/>
      <c r="I248" s="311"/>
      <c r="J248" s="311"/>
      <c r="K248" s="311"/>
      <c r="L248" s="311"/>
      <c r="M248" s="311"/>
      <c r="N248" s="311"/>
      <c r="O248" s="311"/>
      <c r="P248" s="311"/>
    </row>
    <row r="249" spans="1:16" ht="15.75" customHeight="1">
      <c r="A249" s="311"/>
      <c r="B249" s="311"/>
      <c r="C249" s="311"/>
      <c r="D249" s="311"/>
      <c r="E249" s="311"/>
      <c r="F249" s="311"/>
      <c r="G249" s="311"/>
      <c r="H249" s="311"/>
      <c r="I249" s="311"/>
      <c r="J249" s="311"/>
      <c r="K249" s="311"/>
      <c r="L249" s="311"/>
      <c r="M249" s="311"/>
      <c r="N249" s="311"/>
      <c r="O249" s="311"/>
      <c r="P249" s="311"/>
    </row>
    <row r="250" spans="1:16" ht="15.75" customHeight="1">
      <c r="A250" s="311"/>
      <c r="B250" s="311"/>
      <c r="C250" s="311"/>
      <c r="D250" s="311"/>
      <c r="E250" s="311"/>
      <c r="F250" s="311"/>
      <c r="G250" s="311"/>
      <c r="H250" s="311"/>
      <c r="I250" s="311"/>
      <c r="J250" s="311"/>
      <c r="K250" s="311"/>
      <c r="L250" s="311"/>
      <c r="M250" s="311"/>
      <c r="N250" s="311"/>
      <c r="O250" s="311"/>
      <c r="P250" s="311"/>
    </row>
    <row r="251" spans="1:16" ht="15.75" customHeight="1">
      <c r="A251" s="311"/>
      <c r="B251" s="311"/>
      <c r="C251" s="311"/>
      <c r="D251" s="311"/>
      <c r="E251" s="311"/>
      <c r="F251" s="311"/>
      <c r="G251" s="311"/>
      <c r="H251" s="311"/>
      <c r="I251" s="311"/>
      <c r="J251" s="311"/>
      <c r="K251" s="311"/>
      <c r="L251" s="311"/>
      <c r="M251" s="311"/>
      <c r="N251" s="311"/>
      <c r="O251" s="311"/>
      <c r="P251" s="311"/>
    </row>
    <row r="252" spans="1:16" ht="15.75" customHeight="1">
      <c r="A252" s="311"/>
      <c r="B252" s="311"/>
      <c r="C252" s="311"/>
      <c r="D252" s="311"/>
      <c r="E252" s="311"/>
      <c r="F252" s="311"/>
      <c r="G252" s="311"/>
      <c r="H252" s="311"/>
      <c r="I252" s="311"/>
      <c r="J252" s="311"/>
      <c r="K252" s="311"/>
      <c r="L252" s="311"/>
      <c r="M252" s="311"/>
      <c r="N252" s="311"/>
      <c r="O252" s="311"/>
      <c r="P252" s="311"/>
    </row>
    <row r="253" spans="1:16" ht="15.75" customHeight="1">
      <c r="A253" s="311"/>
      <c r="B253" s="311"/>
      <c r="C253" s="311"/>
      <c r="D253" s="311"/>
      <c r="E253" s="311"/>
      <c r="F253" s="311"/>
      <c r="G253" s="311"/>
      <c r="H253" s="311"/>
      <c r="I253" s="311"/>
      <c r="J253" s="311"/>
      <c r="K253" s="311"/>
      <c r="L253" s="311"/>
      <c r="M253" s="311"/>
      <c r="N253" s="311"/>
      <c r="O253" s="311"/>
      <c r="P253" s="311"/>
    </row>
    <row r="254" spans="1:16" ht="15.75" customHeight="1">
      <c r="A254" s="311"/>
      <c r="B254" s="311"/>
      <c r="C254" s="311"/>
      <c r="D254" s="311"/>
      <c r="E254" s="311"/>
      <c r="F254" s="311"/>
      <c r="G254" s="311"/>
      <c r="H254" s="311"/>
      <c r="I254" s="311"/>
      <c r="J254" s="311"/>
      <c r="K254" s="311"/>
      <c r="L254" s="311"/>
      <c r="M254" s="311"/>
      <c r="N254" s="311"/>
      <c r="O254" s="311"/>
      <c r="P254" s="311"/>
    </row>
    <row r="255" spans="1:16" ht="15.75" customHeight="1">
      <c r="A255" s="311"/>
      <c r="B255" s="311"/>
      <c r="C255" s="311"/>
      <c r="D255" s="311"/>
      <c r="E255" s="311"/>
      <c r="F255" s="311"/>
      <c r="G255" s="311"/>
      <c r="H255" s="311"/>
      <c r="I255" s="311"/>
      <c r="J255" s="311"/>
      <c r="K255" s="311"/>
      <c r="L255" s="311"/>
      <c r="M255" s="311"/>
      <c r="N255" s="311"/>
      <c r="O255" s="311"/>
      <c r="P255" s="311"/>
    </row>
    <row r="256" spans="1:16" ht="15.75" customHeight="1">
      <c r="A256" s="311"/>
      <c r="B256" s="311"/>
      <c r="C256" s="311"/>
      <c r="D256" s="311"/>
      <c r="E256" s="311"/>
      <c r="F256" s="311"/>
      <c r="G256" s="311"/>
      <c r="H256" s="311"/>
      <c r="I256" s="311"/>
      <c r="J256" s="311"/>
      <c r="K256" s="311"/>
      <c r="L256" s="311"/>
      <c r="M256" s="311"/>
      <c r="N256" s="311"/>
      <c r="O256" s="311"/>
      <c r="P256" s="311"/>
    </row>
    <row r="257" spans="1:16" ht="15.75" customHeight="1">
      <c r="A257" s="311"/>
      <c r="B257" s="311"/>
      <c r="C257" s="311"/>
      <c r="D257" s="311"/>
      <c r="E257" s="311"/>
      <c r="F257" s="311"/>
      <c r="G257" s="311"/>
      <c r="H257" s="311"/>
      <c r="I257" s="311"/>
      <c r="J257" s="311"/>
      <c r="K257" s="311"/>
      <c r="L257" s="311"/>
      <c r="M257" s="311"/>
      <c r="N257" s="311"/>
      <c r="O257" s="311"/>
      <c r="P257" s="311"/>
    </row>
    <row r="258" spans="1:16" ht="15.75" customHeight="1">
      <c r="A258" s="311"/>
      <c r="B258" s="311"/>
      <c r="C258" s="311"/>
      <c r="D258" s="311"/>
      <c r="E258" s="311"/>
      <c r="F258" s="311"/>
      <c r="G258" s="311"/>
      <c r="H258" s="311"/>
      <c r="I258" s="311"/>
      <c r="J258" s="311"/>
      <c r="K258" s="311"/>
      <c r="L258" s="311"/>
      <c r="M258" s="311"/>
      <c r="N258" s="311"/>
      <c r="O258" s="311"/>
      <c r="P258" s="311"/>
    </row>
    <row r="259" spans="1:16" ht="15.75" customHeight="1">
      <c r="A259" s="311"/>
      <c r="B259" s="311"/>
      <c r="C259" s="311"/>
      <c r="D259" s="311"/>
      <c r="E259" s="311"/>
      <c r="F259" s="311"/>
      <c r="G259" s="311"/>
      <c r="H259" s="311"/>
      <c r="I259" s="311"/>
      <c r="J259" s="311"/>
      <c r="K259" s="311"/>
      <c r="L259" s="311"/>
      <c r="M259" s="311"/>
      <c r="N259" s="311"/>
      <c r="O259" s="311"/>
      <c r="P259" s="311"/>
    </row>
    <row r="260" spans="1:16" ht="15.75" customHeight="1">
      <c r="A260" s="311"/>
      <c r="B260" s="311"/>
      <c r="C260" s="311"/>
      <c r="D260" s="311"/>
      <c r="E260" s="311"/>
      <c r="F260" s="311"/>
      <c r="G260" s="311"/>
      <c r="H260" s="311"/>
      <c r="I260" s="311"/>
      <c r="J260" s="311"/>
      <c r="K260" s="311"/>
      <c r="L260" s="311"/>
      <c r="M260" s="311"/>
      <c r="N260" s="311"/>
      <c r="O260" s="311"/>
      <c r="P260" s="311"/>
    </row>
    <row r="261" spans="1:16" ht="15.75" customHeight="1">
      <c r="A261" s="311"/>
      <c r="B261" s="311"/>
      <c r="C261" s="311"/>
      <c r="D261" s="311"/>
      <c r="E261" s="311"/>
      <c r="F261" s="311"/>
      <c r="G261" s="311"/>
      <c r="H261" s="311"/>
      <c r="I261" s="311"/>
      <c r="J261" s="311"/>
      <c r="K261" s="311"/>
      <c r="L261" s="311"/>
      <c r="M261" s="311"/>
      <c r="N261" s="311"/>
      <c r="O261" s="311"/>
      <c r="P261" s="311"/>
    </row>
    <row r="262" spans="1:16" ht="15.75" customHeight="1">
      <c r="A262" s="311"/>
      <c r="B262" s="311"/>
      <c r="C262" s="311"/>
      <c r="D262" s="311"/>
      <c r="E262" s="311"/>
      <c r="F262" s="311"/>
      <c r="G262" s="311"/>
      <c r="H262" s="311"/>
      <c r="I262" s="311"/>
      <c r="J262" s="311"/>
      <c r="K262" s="311"/>
      <c r="L262" s="311"/>
      <c r="M262" s="311"/>
      <c r="N262" s="311"/>
      <c r="O262" s="311"/>
      <c r="P262" s="311"/>
    </row>
    <row r="263" spans="1:16" ht="15.75" customHeight="1">
      <c r="A263" s="311"/>
      <c r="B263" s="311"/>
      <c r="C263" s="311"/>
      <c r="D263" s="311"/>
      <c r="E263" s="311"/>
      <c r="F263" s="311"/>
      <c r="G263" s="311"/>
      <c r="H263" s="311"/>
      <c r="I263" s="311"/>
      <c r="J263" s="311"/>
      <c r="K263" s="311"/>
      <c r="L263" s="311"/>
      <c r="M263" s="311"/>
      <c r="N263" s="311"/>
      <c r="O263" s="311"/>
      <c r="P263" s="311"/>
    </row>
    <row r="264" spans="1:16" ht="15.75" customHeight="1">
      <c r="A264" s="311"/>
      <c r="B264" s="311"/>
      <c r="C264" s="311"/>
      <c r="D264" s="311"/>
      <c r="E264" s="311"/>
      <c r="F264" s="311"/>
      <c r="G264" s="311"/>
      <c r="H264" s="311"/>
      <c r="I264" s="311"/>
      <c r="J264" s="311"/>
      <c r="K264" s="311"/>
      <c r="L264" s="311"/>
      <c r="M264" s="311"/>
      <c r="N264" s="311"/>
      <c r="O264" s="311"/>
      <c r="P264" s="311"/>
    </row>
    <row r="265" spans="1:16" ht="15.75" customHeight="1">
      <c r="A265" s="311"/>
      <c r="B265" s="311"/>
      <c r="C265" s="311"/>
      <c r="D265" s="311"/>
      <c r="E265" s="311"/>
      <c r="F265" s="311"/>
      <c r="G265" s="311"/>
      <c r="H265" s="311"/>
      <c r="I265" s="311"/>
      <c r="J265" s="311"/>
      <c r="K265" s="311"/>
      <c r="L265" s="311"/>
      <c r="M265" s="311"/>
      <c r="N265" s="311"/>
      <c r="O265" s="311"/>
      <c r="P265" s="311"/>
    </row>
    <row r="266" spans="1:16" ht="15.75" customHeight="1">
      <c r="A266" s="311"/>
      <c r="B266" s="311"/>
      <c r="C266" s="311"/>
      <c r="D266" s="311"/>
      <c r="E266" s="311"/>
      <c r="F266" s="311"/>
      <c r="G266" s="311"/>
      <c r="H266" s="311"/>
      <c r="I266" s="311"/>
      <c r="J266" s="311"/>
      <c r="K266" s="311"/>
      <c r="L266" s="311"/>
      <c r="M266" s="311"/>
      <c r="N266" s="311"/>
      <c r="O266" s="311"/>
      <c r="P266" s="311"/>
    </row>
    <row r="267" spans="1:16" ht="15.75" customHeight="1">
      <c r="A267" s="311"/>
      <c r="B267" s="311"/>
      <c r="C267" s="311"/>
      <c r="D267" s="311"/>
      <c r="E267" s="311"/>
      <c r="F267" s="311"/>
      <c r="G267" s="311"/>
      <c r="H267" s="311"/>
      <c r="I267" s="311"/>
      <c r="J267" s="311"/>
      <c r="K267" s="311"/>
      <c r="L267" s="311"/>
      <c r="M267" s="311"/>
      <c r="N267" s="311"/>
      <c r="O267" s="311"/>
      <c r="P267" s="311"/>
    </row>
    <row r="268" spans="1:16" ht="15.75" customHeight="1">
      <c r="A268" s="311"/>
      <c r="B268" s="311"/>
      <c r="C268" s="311"/>
      <c r="D268" s="311"/>
      <c r="E268" s="311"/>
      <c r="F268" s="311"/>
      <c r="G268" s="311"/>
      <c r="H268" s="311"/>
      <c r="I268" s="311"/>
      <c r="J268" s="311"/>
      <c r="K268" s="311"/>
      <c r="L268" s="311"/>
      <c r="M268" s="311"/>
      <c r="N268" s="311"/>
      <c r="O268" s="311"/>
      <c r="P268" s="311"/>
    </row>
    <row r="269" spans="1:16" ht="15.75" customHeight="1">
      <c r="A269" s="311"/>
      <c r="B269" s="311"/>
      <c r="C269" s="311"/>
      <c r="D269" s="311"/>
      <c r="E269" s="311"/>
      <c r="F269" s="311"/>
      <c r="G269" s="311"/>
      <c r="H269" s="311"/>
      <c r="I269" s="311"/>
      <c r="J269" s="311"/>
      <c r="K269" s="311"/>
      <c r="L269" s="311"/>
      <c r="M269" s="311"/>
      <c r="N269" s="311"/>
      <c r="O269" s="311"/>
      <c r="P269" s="311"/>
    </row>
    <row r="270" spans="1:16" ht="15.75" customHeight="1">
      <c r="A270" s="311"/>
      <c r="B270" s="311"/>
      <c r="C270" s="311"/>
      <c r="D270" s="311"/>
      <c r="E270" s="311"/>
      <c r="F270" s="311"/>
      <c r="G270" s="311"/>
      <c r="H270" s="311"/>
      <c r="I270" s="311"/>
      <c r="J270" s="311"/>
      <c r="K270" s="311"/>
      <c r="L270" s="311"/>
      <c r="M270" s="311"/>
      <c r="N270" s="311"/>
      <c r="O270" s="311"/>
      <c r="P270" s="311"/>
    </row>
    <row r="271" spans="1:16" ht="15.75" customHeight="1">
      <c r="A271" s="311"/>
      <c r="B271" s="311"/>
      <c r="C271" s="311"/>
      <c r="D271" s="311"/>
      <c r="E271" s="311"/>
      <c r="F271" s="311"/>
      <c r="G271" s="311"/>
      <c r="H271" s="311"/>
      <c r="I271" s="311"/>
      <c r="J271" s="311"/>
      <c r="K271" s="311"/>
      <c r="L271" s="311"/>
      <c r="M271" s="311"/>
      <c r="N271" s="311"/>
      <c r="O271" s="311"/>
      <c r="P271" s="311"/>
    </row>
    <row r="272" spans="1:16" ht="15.75" customHeight="1">
      <c r="A272" s="311"/>
      <c r="B272" s="311"/>
      <c r="C272" s="311"/>
      <c r="D272" s="311"/>
      <c r="E272" s="311"/>
      <c r="F272" s="311"/>
      <c r="G272" s="311"/>
      <c r="H272" s="311"/>
      <c r="I272" s="311"/>
      <c r="J272" s="311"/>
      <c r="K272" s="311"/>
      <c r="L272" s="311"/>
      <c r="M272" s="311"/>
      <c r="N272" s="311"/>
      <c r="O272" s="311"/>
      <c r="P272" s="311"/>
    </row>
    <row r="273" spans="1:16" ht="15.75" customHeight="1">
      <c r="A273" s="311"/>
      <c r="B273" s="311"/>
      <c r="C273" s="311"/>
      <c r="D273" s="311"/>
      <c r="E273" s="311"/>
      <c r="F273" s="311"/>
      <c r="G273" s="311"/>
      <c r="H273" s="311"/>
      <c r="I273" s="311"/>
      <c r="J273" s="311"/>
      <c r="K273" s="311"/>
      <c r="L273" s="311"/>
      <c r="M273" s="311"/>
      <c r="N273" s="311"/>
      <c r="O273" s="311"/>
      <c r="P273" s="311"/>
    </row>
    <row r="274" spans="1:16" ht="15.75" customHeight="1">
      <c r="A274" s="311"/>
      <c r="B274" s="311"/>
      <c r="C274" s="311"/>
      <c r="D274" s="311"/>
      <c r="E274" s="311"/>
      <c r="F274" s="311"/>
      <c r="G274" s="311"/>
      <c r="H274" s="311"/>
      <c r="I274" s="311"/>
      <c r="J274" s="311"/>
      <c r="K274" s="311"/>
      <c r="L274" s="311"/>
      <c r="M274" s="311"/>
      <c r="N274" s="311"/>
      <c r="O274" s="311"/>
      <c r="P274" s="311"/>
    </row>
    <row r="275" spans="1:16" ht="15.75" customHeight="1">
      <c r="A275" s="311"/>
      <c r="B275" s="311"/>
      <c r="C275" s="311"/>
      <c r="D275" s="311"/>
      <c r="E275" s="311"/>
      <c r="F275" s="311"/>
      <c r="G275" s="311"/>
      <c r="H275" s="311"/>
      <c r="I275" s="311"/>
      <c r="J275" s="311"/>
      <c r="K275" s="311"/>
      <c r="L275" s="311"/>
      <c r="M275" s="311"/>
      <c r="N275" s="311"/>
      <c r="O275" s="311"/>
      <c r="P275" s="311"/>
    </row>
    <row r="276" spans="1:16" ht="15.75" customHeight="1">
      <c r="A276" s="311"/>
      <c r="B276" s="311"/>
      <c r="C276" s="311"/>
      <c r="D276" s="311"/>
      <c r="E276" s="311"/>
      <c r="F276" s="311"/>
      <c r="G276" s="311"/>
      <c r="H276" s="311"/>
      <c r="I276" s="311"/>
      <c r="J276" s="311"/>
      <c r="K276" s="311"/>
      <c r="L276" s="311"/>
      <c r="M276" s="311"/>
      <c r="N276" s="311"/>
      <c r="O276" s="311"/>
      <c r="P276" s="311"/>
    </row>
    <row r="277" spans="1:16" ht="15.75" customHeight="1">
      <c r="A277" s="311"/>
      <c r="B277" s="311"/>
      <c r="C277" s="311"/>
      <c r="D277" s="311"/>
      <c r="E277" s="311"/>
      <c r="F277" s="311"/>
      <c r="G277" s="311"/>
      <c r="H277" s="311"/>
      <c r="I277" s="311"/>
      <c r="J277" s="311"/>
      <c r="K277" s="311"/>
      <c r="L277" s="311"/>
      <c r="M277" s="311"/>
      <c r="N277" s="311"/>
      <c r="O277" s="311"/>
      <c r="P277" s="311"/>
    </row>
    <row r="278" spans="1:16" ht="15.75" customHeight="1">
      <c r="A278" s="311"/>
      <c r="B278" s="311"/>
      <c r="C278" s="311"/>
      <c r="D278" s="311"/>
      <c r="E278" s="311"/>
      <c r="F278" s="311"/>
      <c r="G278" s="311"/>
      <c r="H278" s="311"/>
      <c r="I278" s="311"/>
      <c r="J278" s="311"/>
      <c r="K278" s="311"/>
      <c r="L278" s="311"/>
      <c r="M278" s="311"/>
      <c r="N278" s="311"/>
      <c r="O278" s="311"/>
      <c r="P278" s="311"/>
    </row>
    <row r="279" spans="1:16" ht="15.75" customHeight="1">
      <c r="A279" s="311"/>
      <c r="B279" s="311"/>
      <c r="C279" s="311"/>
      <c r="D279" s="311"/>
      <c r="E279" s="311"/>
      <c r="F279" s="311"/>
      <c r="G279" s="311"/>
      <c r="H279" s="311"/>
      <c r="I279" s="311"/>
      <c r="J279" s="311"/>
      <c r="K279" s="311"/>
      <c r="L279" s="311"/>
      <c r="M279" s="311"/>
      <c r="N279" s="311"/>
      <c r="O279" s="311"/>
      <c r="P279" s="311"/>
    </row>
    <row r="280" spans="1:16" ht="15.75" customHeight="1">
      <c r="A280" s="311"/>
      <c r="B280" s="311"/>
      <c r="C280" s="311"/>
      <c r="D280" s="311"/>
      <c r="E280" s="311"/>
      <c r="F280" s="311"/>
      <c r="G280" s="311"/>
      <c r="H280" s="311"/>
      <c r="I280" s="311"/>
      <c r="J280" s="311"/>
      <c r="K280" s="311"/>
      <c r="L280" s="311"/>
      <c r="M280" s="311"/>
      <c r="N280" s="311"/>
      <c r="O280" s="311"/>
      <c r="P280" s="311"/>
    </row>
    <row r="281" spans="1:16" ht="15.75" customHeight="1">
      <c r="A281" s="311"/>
      <c r="B281" s="311"/>
      <c r="C281" s="311"/>
      <c r="D281" s="311"/>
      <c r="E281" s="311"/>
      <c r="F281" s="311"/>
      <c r="G281" s="311"/>
      <c r="H281" s="311"/>
      <c r="I281" s="311"/>
      <c r="J281" s="311"/>
      <c r="K281" s="311"/>
      <c r="L281" s="311"/>
      <c r="M281" s="311"/>
      <c r="N281" s="311"/>
      <c r="O281" s="311"/>
      <c r="P281" s="311"/>
    </row>
    <row r="282" spans="1:16" ht="15.75" customHeight="1">
      <c r="A282" s="311"/>
      <c r="B282" s="311"/>
      <c r="C282" s="311"/>
      <c r="D282" s="311"/>
      <c r="E282" s="311"/>
      <c r="F282" s="311"/>
      <c r="G282" s="311"/>
      <c r="H282" s="311"/>
      <c r="I282" s="311"/>
      <c r="J282" s="311"/>
      <c r="K282" s="311"/>
      <c r="L282" s="311"/>
      <c r="M282" s="311"/>
      <c r="N282" s="311"/>
      <c r="O282" s="311"/>
      <c r="P282" s="311"/>
    </row>
    <row r="283" spans="1:16" ht="15.75" customHeight="1">
      <c r="A283" s="311"/>
      <c r="B283" s="311"/>
      <c r="C283" s="311"/>
      <c r="D283" s="311"/>
      <c r="E283" s="311"/>
      <c r="F283" s="311"/>
      <c r="G283" s="311"/>
      <c r="H283" s="311"/>
      <c r="I283" s="311"/>
      <c r="J283" s="311"/>
      <c r="K283" s="311"/>
      <c r="L283" s="311"/>
      <c r="M283" s="311"/>
      <c r="N283" s="311"/>
      <c r="O283" s="311"/>
      <c r="P283" s="311"/>
    </row>
    <row r="284" spans="1:16" ht="15.75" customHeight="1">
      <c r="A284" s="311"/>
      <c r="B284" s="311"/>
      <c r="C284" s="311"/>
      <c r="D284" s="311"/>
      <c r="E284" s="311"/>
      <c r="F284" s="311"/>
      <c r="G284" s="311"/>
      <c r="H284" s="311"/>
      <c r="I284" s="311"/>
      <c r="J284" s="311"/>
      <c r="K284" s="311"/>
      <c r="L284" s="311"/>
      <c r="M284" s="311"/>
      <c r="N284" s="311"/>
      <c r="O284" s="311"/>
      <c r="P284" s="311"/>
    </row>
    <row r="285" spans="1:16" ht="15.75" customHeight="1">
      <c r="A285" s="311"/>
      <c r="B285" s="311"/>
      <c r="C285" s="311"/>
      <c r="D285" s="311"/>
      <c r="E285" s="311"/>
      <c r="F285" s="311"/>
      <c r="G285" s="311"/>
      <c r="H285" s="311"/>
      <c r="I285" s="311"/>
      <c r="J285" s="311"/>
      <c r="K285" s="311"/>
      <c r="L285" s="311"/>
      <c r="M285" s="311"/>
      <c r="N285" s="311"/>
      <c r="O285" s="311"/>
      <c r="P285" s="311"/>
    </row>
    <row r="286" spans="1:16" ht="15.75" customHeight="1">
      <c r="A286" s="311"/>
      <c r="B286" s="311"/>
      <c r="C286" s="311"/>
      <c r="D286" s="311"/>
      <c r="E286" s="311"/>
      <c r="F286" s="311"/>
      <c r="G286" s="311"/>
      <c r="H286" s="311"/>
      <c r="I286" s="311"/>
      <c r="J286" s="311"/>
      <c r="K286" s="311"/>
      <c r="L286" s="311"/>
      <c r="M286" s="311"/>
      <c r="N286" s="311"/>
      <c r="O286" s="311"/>
      <c r="P286" s="311"/>
    </row>
    <row r="287" spans="1:16" ht="15.75" customHeight="1">
      <c r="A287" s="311"/>
      <c r="B287" s="311"/>
      <c r="C287" s="311"/>
      <c r="D287" s="311"/>
      <c r="E287" s="311"/>
      <c r="F287" s="311"/>
      <c r="G287" s="311"/>
      <c r="H287" s="311"/>
      <c r="I287" s="311"/>
      <c r="J287" s="311"/>
      <c r="K287" s="311"/>
      <c r="L287" s="311"/>
      <c r="M287" s="311"/>
      <c r="N287" s="311"/>
      <c r="O287" s="311"/>
      <c r="P287" s="311"/>
    </row>
    <row r="288" spans="1:16" ht="15.75" customHeight="1">
      <c r="A288" s="311"/>
      <c r="B288" s="311"/>
      <c r="C288" s="311"/>
      <c r="D288" s="311"/>
      <c r="E288" s="311"/>
      <c r="F288" s="311"/>
      <c r="G288" s="311"/>
      <c r="H288" s="311"/>
      <c r="I288" s="311"/>
      <c r="J288" s="311"/>
      <c r="K288" s="311"/>
      <c r="L288" s="311"/>
      <c r="M288" s="311"/>
      <c r="N288" s="311"/>
      <c r="O288" s="311"/>
      <c r="P288" s="311"/>
    </row>
    <row r="289" spans="1:16" ht="15.75" customHeight="1">
      <c r="A289" s="311"/>
      <c r="B289" s="311"/>
      <c r="C289" s="311"/>
      <c r="D289" s="311"/>
      <c r="E289" s="311"/>
      <c r="F289" s="311"/>
      <c r="G289" s="311"/>
      <c r="H289" s="311"/>
      <c r="I289" s="311"/>
      <c r="J289" s="311"/>
      <c r="K289" s="311"/>
      <c r="L289" s="311"/>
      <c r="M289" s="311"/>
      <c r="N289" s="311"/>
      <c r="O289" s="311"/>
      <c r="P289" s="311"/>
    </row>
    <row r="290" spans="1:16" ht="15.75" customHeight="1">
      <c r="A290" s="311"/>
      <c r="B290" s="311"/>
      <c r="C290" s="311"/>
      <c r="D290" s="311"/>
      <c r="E290" s="311"/>
      <c r="F290" s="311"/>
      <c r="G290" s="311"/>
      <c r="H290" s="311"/>
      <c r="I290" s="311"/>
      <c r="J290" s="311"/>
      <c r="K290" s="311"/>
      <c r="L290" s="311"/>
      <c r="M290" s="311"/>
      <c r="N290" s="311"/>
      <c r="O290" s="311"/>
      <c r="P290" s="311"/>
    </row>
    <row r="291" spans="1:16" ht="15.75" customHeight="1">
      <c r="A291" s="311"/>
      <c r="B291" s="311"/>
      <c r="C291" s="311"/>
      <c r="D291" s="311"/>
      <c r="E291" s="311"/>
      <c r="F291" s="311"/>
      <c r="G291" s="311"/>
      <c r="H291" s="311"/>
      <c r="I291" s="311"/>
      <c r="J291" s="311"/>
      <c r="K291" s="311"/>
      <c r="L291" s="311"/>
      <c r="M291" s="311"/>
      <c r="N291" s="311"/>
      <c r="O291" s="311"/>
      <c r="P291" s="311"/>
    </row>
    <row r="292" spans="1:16" ht="15.75" customHeight="1">
      <c r="A292" s="311"/>
      <c r="B292" s="311"/>
      <c r="C292" s="311"/>
      <c r="D292" s="311"/>
      <c r="E292" s="311"/>
      <c r="F292" s="311"/>
      <c r="G292" s="311"/>
      <c r="H292" s="311"/>
      <c r="I292" s="311"/>
      <c r="J292" s="311"/>
      <c r="K292" s="311"/>
      <c r="L292" s="311"/>
      <c r="M292" s="311"/>
      <c r="N292" s="311"/>
      <c r="O292" s="311"/>
      <c r="P292" s="311"/>
    </row>
    <row r="293" spans="1:16" ht="15.75" customHeight="1">
      <c r="A293" s="311"/>
      <c r="B293" s="311"/>
      <c r="C293" s="311"/>
      <c r="D293" s="311"/>
      <c r="E293" s="311"/>
      <c r="F293" s="311"/>
      <c r="G293" s="311"/>
      <c r="H293" s="311"/>
      <c r="I293" s="311"/>
      <c r="J293" s="311"/>
      <c r="K293" s="311"/>
      <c r="L293" s="311"/>
      <c r="M293" s="311"/>
      <c r="N293" s="311"/>
      <c r="O293" s="311"/>
      <c r="P293" s="311"/>
    </row>
    <row r="294" spans="1:16" ht="15.75" customHeight="1">
      <c r="A294" s="311"/>
      <c r="B294" s="311"/>
      <c r="C294" s="311"/>
      <c r="D294" s="311"/>
      <c r="E294" s="311"/>
      <c r="F294" s="311"/>
      <c r="G294" s="311"/>
      <c r="H294" s="311"/>
      <c r="I294" s="311"/>
      <c r="J294" s="311"/>
      <c r="K294" s="311"/>
      <c r="L294" s="311"/>
      <c r="M294" s="311"/>
      <c r="N294" s="311"/>
      <c r="O294" s="311"/>
      <c r="P294" s="311"/>
    </row>
    <row r="295" spans="1:16" ht="15.75" customHeight="1">
      <c r="A295" s="311"/>
      <c r="B295" s="311"/>
      <c r="C295" s="311"/>
      <c r="D295" s="311"/>
      <c r="E295" s="311"/>
      <c r="F295" s="311"/>
      <c r="G295" s="311"/>
      <c r="H295" s="311"/>
      <c r="I295" s="311"/>
      <c r="J295" s="311"/>
      <c r="K295" s="311"/>
      <c r="L295" s="311"/>
      <c r="M295" s="311"/>
      <c r="N295" s="311"/>
      <c r="O295" s="311"/>
      <c r="P295" s="311"/>
    </row>
    <row r="296" spans="1:16" ht="15.75" customHeight="1">
      <c r="A296" s="311"/>
      <c r="B296" s="311"/>
      <c r="C296" s="311"/>
      <c r="D296" s="311"/>
      <c r="E296" s="311"/>
      <c r="F296" s="311"/>
      <c r="G296" s="311"/>
      <c r="H296" s="311"/>
      <c r="I296" s="311"/>
      <c r="J296" s="311"/>
      <c r="K296" s="311"/>
      <c r="L296" s="311"/>
      <c r="M296" s="311"/>
      <c r="N296" s="311"/>
      <c r="O296" s="311"/>
      <c r="P296" s="311"/>
    </row>
    <row r="297" spans="1:16" ht="15.75" customHeight="1">
      <c r="A297" s="311"/>
      <c r="B297" s="311"/>
      <c r="C297" s="311"/>
      <c r="D297" s="311"/>
      <c r="E297" s="311"/>
      <c r="F297" s="311"/>
      <c r="G297" s="311"/>
      <c r="H297" s="311"/>
      <c r="I297" s="311"/>
      <c r="J297" s="311"/>
      <c r="K297" s="311"/>
      <c r="L297" s="311"/>
      <c r="M297" s="311"/>
      <c r="N297" s="311"/>
      <c r="O297" s="311"/>
      <c r="P297" s="311"/>
    </row>
    <row r="298" spans="1:16" ht="15.75" customHeight="1">
      <c r="A298" s="311"/>
      <c r="B298" s="311"/>
      <c r="C298" s="311"/>
      <c r="D298" s="311"/>
      <c r="E298" s="311"/>
      <c r="F298" s="311"/>
      <c r="G298" s="311"/>
      <c r="H298" s="311"/>
      <c r="I298" s="311"/>
      <c r="J298" s="311"/>
      <c r="K298" s="311"/>
      <c r="L298" s="311"/>
      <c r="M298" s="311"/>
      <c r="N298" s="311"/>
      <c r="O298" s="311"/>
      <c r="P298" s="311"/>
    </row>
    <row r="299" spans="1:16" ht="15.75" customHeight="1">
      <c r="A299" s="311"/>
      <c r="B299" s="311"/>
      <c r="C299" s="311"/>
      <c r="D299" s="311"/>
      <c r="E299" s="311"/>
      <c r="F299" s="311"/>
      <c r="G299" s="311"/>
      <c r="H299" s="311"/>
      <c r="I299" s="311"/>
      <c r="J299" s="311"/>
      <c r="K299" s="311"/>
      <c r="L299" s="311"/>
      <c r="M299" s="311"/>
      <c r="N299" s="311"/>
      <c r="O299" s="311"/>
      <c r="P299" s="311"/>
    </row>
    <row r="300" spans="1:16" ht="15.75" customHeight="1">
      <c r="A300" s="311"/>
      <c r="B300" s="311"/>
      <c r="C300" s="311"/>
      <c r="D300" s="311"/>
      <c r="E300" s="311"/>
      <c r="F300" s="311"/>
      <c r="G300" s="311"/>
      <c r="H300" s="311"/>
      <c r="I300" s="311"/>
      <c r="J300" s="311"/>
      <c r="K300" s="311"/>
      <c r="L300" s="311"/>
      <c r="M300" s="311"/>
      <c r="N300" s="311"/>
      <c r="O300" s="311"/>
      <c r="P300" s="311"/>
    </row>
    <row r="301" spans="1:16" ht="15.75" customHeight="1">
      <c r="A301" s="311"/>
      <c r="B301" s="311"/>
      <c r="C301" s="311"/>
      <c r="D301" s="311"/>
      <c r="E301" s="311"/>
      <c r="F301" s="311"/>
      <c r="G301" s="311"/>
      <c r="H301" s="311"/>
      <c r="I301" s="311"/>
      <c r="J301" s="311"/>
      <c r="K301" s="311"/>
      <c r="L301" s="311"/>
      <c r="M301" s="311"/>
      <c r="N301" s="311"/>
      <c r="O301" s="311"/>
      <c r="P301" s="311"/>
    </row>
    <row r="302" spans="1:16" ht="15.75" customHeight="1">
      <c r="A302" s="311"/>
      <c r="B302" s="311"/>
      <c r="C302" s="311"/>
      <c r="D302" s="311"/>
      <c r="E302" s="311"/>
      <c r="F302" s="311"/>
      <c r="G302" s="311"/>
      <c r="H302" s="311"/>
      <c r="I302" s="311"/>
      <c r="J302" s="311"/>
      <c r="K302" s="311"/>
      <c r="L302" s="311"/>
      <c r="M302" s="311"/>
      <c r="N302" s="311"/>
      <c r="O302" s="311"/>
      <c r="P302" s="311"/>
    </row>
    <row r="303" spans="1:16" ht="15.75" customHeight="1">
      <c r="A303" s="311"/>
      <c r="B303" s="311"/>
      <c r="C303" s="311"/>
      <c r="D303" s="311"/>
      <c r="E303" s="311"/>
      <c r="F303" s="311"/>
      <c r="G303" s="311"/>
      <c r="H303" s="311"/>
      <c r="I303" s="311"/>
      <c r="J303" s="311"/>
      <c r="K303" s="311"/>
      <c r="L303" s="311"/>
      <c r="M303" s="311"/>
      <c r="N303" s="311"/>
      <c r="O303" s="311"/>
      <c r="P303" s="311"/>
    </row>
    <row r="304" spans="1:16" ht="15.75" customHeight="1">
      <c r="A304" s="311"/>
      <c r="B304" s="311"/>
      <c r="C304" s="311"/>
      <c r="D304" s="311"/>
      <c r="E304" s="311"/>
      <c r="F304" s="311"/>
      <c r="G304" s="311"/>
      <c r="H304" s="311"/>
      <c r="I304" s="311"/>
      <c r="J304" s="311"/>
      <c r="K304" s="311"/>
      <c r="L304" s="311"/>
      <c r="M304" s="311"/>
      <c r="N304" s="311"/>
      <c r="O304" s="311"/>
      <c r="P304" s="311"/>
    </row>
    <row r="305" spans="1:16" ht="15.75" customHeight="1">
      <c r="A305" s="311"/>
      <c r="B305" s="311"/>
      <c r="C305" s="311"/>
      <c r="D305" s="311"/>
      <c r="E305" s="311"/>
      <c r="F305" s="311"/>
      <c r="G305" s="311"/>
      <c r="H305" s="311"/>
      <c r="I305" s="311"/>
      <c r="J305" s="311"/>
      <c r="K305" s="311"/>
      <c r="L305" s="311"/>
      <c r="M305" s="311"/>
      <c r="N305" s="311"/>
      <c r="O305" s="311"/>
      <c r="P305" s="311"/>
    </row>
    <row r="306" spans="1:16" ht="15.75" customHeight="1">
      <c r="A306" s="311"/>
      <c r="B306" s="311"/>
      <c r="C306" s="311"/>
      <c r="D306" s="311"/>
      <c r="E306" s="311"/>
      <c r="F306" s="311"/>
      <c r="G306" s="311"/>
      <c r="H306" s="311"/>
      <c r="I306" s="311"/>
      <c r="J306" s="311"/>
      <c r="K306" s="311"/>
      <c r="L306" s="311"/>
      <c r="M306" s="311"/>
      <c r="N306" s="311"/>
      <c r="O306" s="311"/>
      <c r="P306" s="311"/>
    </row>
    <row r="307" spans="1:16" ht="15.75" customHeight="1">
      <c r="A307" s="311"/>
      <c r="B307" s="311"/>
      <c r="C307" s="311"/>
      <c r="D307" s="311"/>
      <c r="E307" s="311"/>
      <c r="F307" s="311"/>
      <c r="G307" s="311"/>
      <c r="H307" s="311"/>
      <c r="I307" s="311"/>
      <c r="J307" s="311"/>
      <c r="K307" s="311"/>
      <c r="L307" s="311"/>
      <c r="M307" s="311"/>
      <c r="N307" s="311"/>
      <c r="O307" s="311"/>
      <c r="P307" s="311"/>
    </row>
    <row r="308" spans="1:16" ht="15.75" customHeight="1">
      <c r="A308" s="311"/>
      <c r="B308" s="311"/>
      <c r="C308" s="311"/>
      <c r="D308" s="311"/>
      <c r="E308" s="311"/>
      <c r="F308" s="311"/>
      <c r="G308" s="311"/>
      <c r="H308" s="311"/>
      <c r="I308" s="311"/>
      <c r="J308" s="311"/>
      <c r="K308" s="311"/>
      <c r="L308" s="311"/>
      <c r="M308" s="311"/>
      <c r="N308" s="311"/>
      <c r="O308" s="311"/>
      <c r="P308" s="311"/>
    </row>
    <row r="309" spans="1:16" ht="15.75" customHeight="1">
      <c r="A309" s="311"/>
      <c r="B309" s="311"/>
      <c r="C309" s="311"/>
      <c r="D309" s="311"/>
      <c r="E309" s="311"/>
      <c r="F309" s="311"/>
      <c r="G309" s="311"/>
      <c r="H309" s="311"/>
      <c r="I309" s="311"/>
      <c r="J309" s="311"/>
      <c r="K309" s="311"/>
      <c r="L309" s="311"/>
      <c r="M309" s="311"/>
      <c r="N309" s="311"/>
      <c r="O309" s="311"/>
      <c r="P309" s="311"/>
    </row>
    <row r="310" spans="1:16" ht="15.75" customHeight="1">
      <c r="A310" s="311"/>
      <c r="B310" s="311"/>
      <c r="C310" s="311"/>
      <c r="D310" s="311"/>
      <c r="E310" s="311"/>
      <c r="F310" s="311"/>
      <c r="G310" s="311"/>
      <c r="H310" s="311"/>
      <c r="I310" s="311"/>
      <c r="J310" s="311"/>
      <c r="K310" s="311"/>
      <c r="L310" s="311"/>
      <c r="M310" s="311"/>
      <c r="N310" s="311"/>
      <c r="O310" s="311"/>
      <c r="P310" s="311"/>
    </row>
    <row r="311" spans="1:16" ht="15.75" customHeight="1">
      <c r="A311" s="311"/>
      <c r="B311" s="311"/>
      <c r="C311" s="311"/>
      <c r="D311" s="311"/>
      <c r="E311" s="311"/>
      <c r="F311" s="311"/>
      <c r="G311" s="311"/>
      <c r="H311" s="311"/>
      <c r="I311" s="311"/>
      <c r="J311" s="311"/>
      <c r="K311" s="311"/>
      <c r="L311" s="311"/>
      <c r="M311" s="311"/>
      <c r="N311" s="311"/>
      <c r="O311" s="311"/>
      <c r="P311" s="311"/>
    </row>
    <row r="312" spans="1:16" ht="15.75" customHeight="1">
      <c r="A312" s="311"/>
      <c r="B312" s="311"/>
      <c r="C312" s="311"/>
      <c r="D312" s="311"/>
      <c r="E312" s="311"/>
      <c r="F312" s="311"/>
      <c r="G312" s="311"/>
      <c r="H312" s="311"/>
      <c r="I312" s="311"/>
      <c r="J312" s="311"/>
      <c r="K312" s="311"/>
      <c r="L312" s="311"/>
      <c r="M312" s="311"/>
      <c r="N312" s="311"/>
      <c r="O312" s="311"/>
      <c r="P312" s="311"/>
    </row>
    <row r="313" spans="1:16" ht="15.75" customHeight="1">
      <c r="A313" s="311"/>
      <c r="B313" s="311"/>
      <c r="C313" s="311"/>
      <c r="D313" s="311"/>
      <c r="E313" s="311"/>
      <c r="F313" s="311"/>
      <c r="G313" s="311"/>
      <c r="H313" s="311"/>
      <c r="I313" s="311"/>
      <c r="J313" s="311"/>
      <c r="K313" s="311"/>
      <c r="L313" s="311"/>
      <c r="M313" s="311"/>
      <c r="N313" s="311"/>
      <c r="O313" s="311"/>
      <c r="P313" s="311"/>
    </row>
    <row r="314" spans="1:16" ht="15.75" customHeight="1">
      <c r="A314" s="311"/>
      <c r="B314" s="311"/>
      <c r="C314" s="311"/>
      <c r="D314" s="311"/>
      <c r="E314" s="311"/>
      <c r="F314" s="311"/>
      <c r="G314" s="311"/>
      <c r="H314" s="311"/>
      <c r="I314" s="311"/>
      <c r="J314" s="311"/>
      <c r="K314" s="311"/>
      <c r="L314" s="311"/>
      <c r="M314" s="311"/>
      <c r="N314" s="311"/>
      <c r="O314" s="311"/>
      <c r="P314" s="311"/>
    </row>
    <row r="315" spans="1:16" ht="15.75" customHeight="1">
      <c r="A315" s="311"/>
      <c r="B315" s="311"/>
      <c r="C315" s="311"/>
      <c r="D315" s="311"/>
      <c r="E315" s="311"/>
      <c r="F315" s="311"/>
      <c r="G315" s="311"/>
      <c r="H315" s="311"/>
      <c r="I315" s="311"/>
      <c r="J315" s="311"/>
      <c r="K315" s="311"/>
      <c r="L315" s="311"/>
      <c r="M315" s="311"/>
      <c r="N315" s="311"/>
      <c r="O315" s="311"/>
      <c r="P315" s="311"/>
    </row>
    <row r="316" spans="1:16" ht="15.75" customHeight="1">
      <c r="A316" s="311"/>
      <c r="B316" s="311"/>
      <c r="C316" s="311"/>
      <c r="D316" s="311"/>
      <c r="E316" s="311"/>
      <c r="F316" s="311"/>
      <c r="G316" s="311"/>
      <c r="H316" s="311"/>
      <c r="I316" s="311"/>
      <c r="J316" s="311"/>
      <c r="K316" s="311"/>
      <c r="L316" s="311"/>
      <c r="M316" s="311"/>
      <c r="N316" s="311"/>
      <c r="O316" s="311"/>
      <c r="P316" s="311"/>
    </row>
    <row r="317" spans="1:16" ht="15.75" customHeight="1">
      <c r="A317" s="311"/>
      <c r="B317" s="311"/>
      <c r="C317" s="311"/>
      <c r="D317" s="311"/>
      <c r="E317" s="311"/>
      <c r="F317" s="311"/>
      <c r="G317" s="311"/>
      <c r="H317" s="311"/>
      <c r="I317" s="311"/>
      <c r="J317" s="311"/>
      <c r="K317" s="311"/>
      <c r="L317" s="311"/>
      <c r="M317" s="311"/>
      <c r="N317" s="311"/>
      <c r="O317" s="311"/>
      <c r="P317" s="311"/>
    </row>
    <row r="318" spans="1:16" ht="15.75" customHeight="1">
      <c r="A318" s="311"/>
      <c r="B318" s="311"/>
      <c r="C318" s="311"/>
      <c r="D318" s="311"/>
      <c r="E318" s="311"/>
      <c r="F318" s="311"/>
      <c r="G318" s="311"/>
      <c r="H318" s="311"/>
      <c r="I318" s="311"/>
      <c r="J318" s="311"/>
      <c r="K318" s="311"/>
      <c r="L318" s="311"/>
      <c r="M318" s="311"/>
      <c r="N318" s="311"/>
      <c r="O318" s="311"/>
      <c r="P318" s="311"/>
    </row>
    <row r="319" spans="1:16" ht="15.75" customHeight="1">
      <c r="A319" s="311"/>
      <c r="B319" s="311"/>
      <c r="C319" s="311"/>
      <c r="D319" s="311"/>
      <c r="E319" s="311"/>
      <c r="F319" s="311"/>
      <c r="G319" s="311"/>
      <c r="H319" s="311"/>
      <c r="I319" s="311"/>
      <c r="J319" s="311"/>
      <c r="K319" s="311"/>
      <c r="L319" s="311"/>
      <c r="M319" s="311"/>
      <c r="N319" s="311"/>
      <c r="O319" s="311"/>
      <c r="P319" s="311"/>
    </row>
    <row r="320" spans="1:16" ht="15.75" customHeight="1">
      <c r="A320" s="311"/>
      <c r="B320" s="311"/>
      <c r="C320" s="311"/>
      <c r="D320" s="311"/>
      <c r="E320" s="311"/>
      <c r="F320" s="311"/>
      <c r="G320" s="311"/>
      <c r="H320" s="311"/>
      <c r="I320" s="311"/>
      <c r="J320" s="311"/>
      <c r="K320" s="311"/>
      <c r="L320" s="311"/>
      <c r="M320" s="311"/>
      <c r="N320" s="311"/>
      <c r="O320" s="311"/>
      <c r="P320" s="311"/>
    </row>
    <row r="321" spans="1:16" ht="15.75" customHeight="1">
      <c r="A321" s="311"/>
      <c r="B321" s="311"/>
      <c r="C321" s="311"/>
      <c r="D321" s="311"/>
      <c r="E321" s="311"/>
      <c r="F321" s="311"/>
      <c r="G321" s="311"/>
      <c r="H321" s="311"/>
      <c r="I321" s="311"/>
      <c r="J321" s="311"/>
      <c r="K321" s="311"/>
      <c r="L321" s="311"/>
      <c r="M321" s="311"/>
      <c r="N321" s="311"/>
      <c r="O321" s="311"/>
      <c r="P321" s="311"/>
    </row>
    <row r="322" spans="1:16" ht="15.75" customHeight="1">
      <c r="A322" s="311"/>
      <c r="B322" s="311"/>
      <c r="C322" s="311"/>
      <c r="D322" s="311"/>
      <c r="E322" s="311"/>
      <c r="F322" s="311"/>
      <c r="G322" s="311"/>
      <c r="H322" s="311"/>
      <c r="I322" s="311"/>
      <c r="J322" s="311"/>
      <c r="K322" s="311"/>
      <c r="L322" s="311"/>
      <c r="M322" s="311"/>
      <c r="N322" s="311"/>
      <c r="O322" s="311"/>
      <c r="P322" s="311"/>
    </row>
    <row r="323" spans="1:16" ht="15.75" customHeight="1">
      <c r="A323" s="311"/>
      <c r="B323" s="311"/>
      <c r="C323" s="311"/>
      <c r="D323" s="311"/>
      <c r="E323" s="311"/>
      <c r="F323" s="311"/>
      <c r="G323" s="311"/>
      <c r="H323" s="311"/>
      <c r="I323" s="311"/>
      <c r="J323" s="311"/>
      <c r="K323" s="311"/>
      <c r="L323" s="311"/>
      <c r="M323" s="311"/>
      <c r="N323" s="311"/>
      <c r="O323" s="311"/>
      <c r="P323" s="311"/>
    </row>
    <row r="324" spans="1:16" ht="15.75" customHeight="1">
      <c r="A324" s="311"/>
      <c r="B324" s="311"/>
      <c r="C324" s="311"/>
      <c r="D324" s="311"/>
      <c r="E324" s="311"/>
      <c r="F324" s="311"/>
      <c r="G324" s="311"/>
      <c r="H324" s="311"/>
      <c r="I324" s="311"/>
      <c r="J324" s="311"/>
      <c r="K324" s="311"/>
      <c r="L324" s="311"/>
      <c r="M324" s="311"/>
      <c r="N324" s="311"/>
      <c r="O324" s="311"/>
      <c r="P324" s="311"/>
    </row>
    <row r="325" spans="1:16" ht="15.75" customHeight="1">
      <c r="A325" s="311"/>
      <c r="B325" s="311"/>
      <c r="C325" s="311"/>
      <c r="D325" s="311"/>
      <c r="E325" s="311"/>
      <c r="F325" s="311"/>
      <c r="G325" s="311"/>
      <c r="H325" s="311"/>
      <c r="I325" s="311"/>
      <c r="J325" s="311"/>
      <c r="K325" s="311"/>
      <c r="L325" s="311"/>
      <c r="M325" s="311"/>
      <c r="N325" s="311"/>
      <c r="O325" s="311"/>
      <c r="P325" s="311"/>
    </row>
    <row r="326" spans="1:16" ht="15.75" customHeight="1">
      <c r="A326" s="311"/>
      <c r="B326" s="311"/>
      <c r="C326" s="311"/>
      <c r="D326" s="311"/>
      <c r="E326" s="311"/>
      <c r="F326" s="311"/>
      <c r="G326" s="311"/>
      <c r="H326" s="311"/>
      <c r="I326" s="311"/>
      <c r="J326" s="311"/>
      <c r="K326" s="311"/>
      <c r="L326" s="311"/>
      <c r="M326" s="311"/>
      <c r="N326" s="311"/>
      <c r="O326" s="311"/>
      <c r="P326" s="311"/>
    </row>
    <row r="327" spans="1:16" ht="15.75" customHeight="1">
      <c r="A327" s="311"/>
      <c r="B327" s="311"/>
      <c r="C327" s="311"/>
      <c r="D327" s="311"/>
      <c r="E327" s="311"/>
      <c r="F327" s="311"/>
      <c r="G327" s="311"/>
      <c r="H327" s="311"/>
      <c r="I327" s="311"/>
      <c r="J327" s="311"/>
      <c r="K327" s="311"/>
      <c r="L327" s="311"/>
      <c r="M327" s="311"/>
      <c r="N327" s="311"/>
      <c r="O327" s="311"/>
      <c r="P327" s="311"/>
    </row>
    <row r="328" spans="1:16" ht="15.75" customHeight="1">
      <c r="A328" s="311"/>
      <c r="B328" s="311"/>
      <c r="C328" s="311"/>
      <c r="D328" s="311"/>
      <c r="E328" s="311"/>
      <c r="F328" s="311"/>
      <c r="G328" s="311"/>
      <c r="H328" s="311"/>
      <c r="I328" s="311"/>
      <c r="J328" s="311"/>
      <c r="K328" s="311"/>
      <c r="L328" s="311"/>
      <c r="M328" s="311"/>
      <c r="N328" s="311"/>
      <c r="O328" s="311"/>
      <c r="P328" s="311"/>
    </row>
    <row r="329" spans="1:16" ht="15.75" customHeight="1">
      <c r="A329" s="311"/>
      <c r="B329" s="311"/>
      <c r="C329" s="311"/>
      <c r="D329" s="311"/>
      <c r="E329" s="311"/>
      <c r="F329" s="311"/>
      <c r="G329" s="311"/>
      <c r="H329" s="311"/>
      <c r="I329" s="311"/>
      <c r="J329" s="311"/>
      <c r="K329" s="311"/>
      <c r="L329" s="311"/>
      <c r="M329" s="311"/>
      <c r="N329" s="311"/>
      <c r="O329" s="311"/>
      <c r="P329" s="311"/>
    </row>
    <row r="330" spans="1:16" ht="15.75" customHeight="1">
      <c r="A330" s="311"/>
      <c r="B330" s="311"/>
      <c r="C330" s="311"/>
      <c r="D330" s="311"/>
      <c r="E330" s="311"/>
      <c r="F330" s="311"/>
      <c r="G330" s="311"/>
      <c r="H330" s="311"/>
      <c r="I330" s="311"/>
      <c r="J330" s="311"/>
      <c r="K330" s="311"/>
      <c r="L330" s="311"/>
      <c r="M330" s="311"/>
      <c r="N330" s="311"/>
      <c r="O330" s="311"/>
      <c r="P330" s="311"/>
    </row>
    <row r="331" spans="1:16" ht="15.75" customHeight="1">
      <c r="A331" s="311"/>
      <c r="B331" s="311"/>
      <c r="C331" s="311"/>
      <c r="D331" s="311"/>
      <c r="E331" s="311"/>
      <c r="F331" s="311"/>
      <c r="G331" s="311"/>
      <c r="H331" s="311"/>
      <c r="I331" s="311"/>
      <c r="J331" s="311"/>
      <c r="K331" s="311"/>
      <c r="L331" s="311"/>
      <c r="M331" s="311"/>
      <c r="N331" s="311"/>
      <c r="O331" s="311"/>
      <c r="P331" s="311"/>
    </row>
    <row r="332" spans="1:16" ht="15.75" customHeight="1">
      <c r="A332" s="311"/>
      <c r="B332" s="311"/>
      <c r="C332" s="311"/>
      <c r="D332" s="311"/>
      <c r="E332" s="311"/>
      <c r="F332" s="311"/>
      <c r="G332" s="311"/>
      <c r="H332" s="311"/>
      <c r="I332" s="311"/>
      <c r="J332" s="311"/>
      <c r="K332" s="311"/>
      <c r="L332" s="311"/>
      <c r="M332" s="311"/>
      <c r="N332" s="311"/>
      <c r="O332" s="311"/>
      <c r="P332" s="311"/>
    </row>
    <row r="333" spans="1:16" ht="15.75" customHeight="1">
      <c r="A333" s="311"/>
      <c r="B333" s="311"/>
      <c r="C333" s="311"/>
      <c r="D333" s="311"/>
      <c r="E333" s="311"/>
      <c r="F333" s="311"/>
      <c r="G333" s="311"/>
      <c r="H333" s="311"/>
      <c r="I333" s="311"/>
      <c r="J333" s="311"/>
      <c r="K333" s="311"/>
      <c r="L333" s="311"/>
      <c r="M333" s="311"/>
      <c r="N333" s="311"/>
      <c r="O333" s="311"/>
      <c r="P333" s="311"/>
    </row>
    <row r="334" spans="1:16" ht="15.75" customHeight="1">
      <c r="A334" s="311"/>
      <c r="B334" s="311"/>
      <c r="C334" s="311"/>
      <c r="D334" s="311"/>
      <c r="E334" s="311"/>
      <c r="F334" s="311"/>
      <c r="G334" s="311"/>
      <c r="H334" s="311"/>
      <c r="I334" s="311"/>
      <c r="J334" s="311"/>
      <c r="K334" s="311"/>
      <c r="L334" s="311"/>
      <c r="M334" s="311"/>
      <c r="N334" s="311"/>
      <c r="O334" s="311"/>
      <c r="P334" s="311"/>
    </row>
    <row r="335" spans="1:16" ht="15.75" customHeight="1">
      <c r="A335" s="311"/>
      <c r="B335" s="311"/>
      <c r="C335" s="311"/>
      <c r="D335" s="311"/>
      <c r="E335" s="311"/>
      <c r="F335" s="311"/>
      <c r="G335" s="311"/>
      <c r="H335" s="311"/>
      <c r="I335" s="311"/>
      <c r="J335" s="311"/>
      <c r="K335" s="311"/>
      <c r="L335" s="311"/>
      <c r="M335" s="311"/>
      <c r="N335" s="311"/>
      <c r="O335" s="311"/>
      <c r="P335" s="311"/>
    </row>
    <row r="336" spans="1:16" ht="15.75" customHeight="1">
      <c r="A336" s="311"/>
      <c r="B336" s="311"/>
      <c r="C336" s="311"/>
      <c r="D336" s="311"/>
      <c r="E336" s="311"/>
      <c r="F336" s="311"/>
      <c r="G336" s="311"/>
      <c r="H336" s="311"/>
      <c r="I336" s="311"/>
      <c r="J336" s="311"/>
      <c r="K336" s="311"/>
      <c r="L336" s="311"/>
      <c r="M336" s="311"/>
      <c r="N336" s="311"/>
      <c r="O336" s="311"/>
      <c r="P336" s="311"/>
    </row>
    <row r="337" spans="1:16" ht="15.75" customHeight="1">
      <c r="A337" s="311"/>
      <c r="B337" s="311"/>
      <c r="C337" s="311"/>
      <c r="D337" s="311"/>
      <c r="E337" s="311"/>
      <c r="F337" s="311"/>
      <c r="G337" s="311"/>
      <c r="H337" s="311"/>
      <c r="I337" s="311"/>
      <c r="J337" s="311"/>
      <c r="K337" s="311"/>
      <c r="L337" s="311"/>
      <c r="M337" s="311"/>
      <c r="N337" s="311"/>
      <c r="O337" s="311"/>
      <c r="P337" s="311"/>
    </row>
    <row r="338" spans="1:16" ht="15.75" customHeight="1">
      <c r="A338" s="311"/>
      <c r="B338" s="311"/>
      <c r="C338" s="311"/>
      <c r="D338" s="311"/>
      <c r="E338" s="311"/>
      <c r="F338" s="311"/>
      <c r="G338" s="311"/>
      <c r="H338" s="311"/>
      <c r="I338" s="311"/>
      <c r="J338" s="311"/>
      <c r="K338" s="311"/>
      <c r="L338" s="311"/>
      <c r="M338" s="311"/>
      <c r="N338" s="311"/>
      <c r="O338" s="311"/>
      <c r="P338" s="311"/>
    </row>
    <row r="339" spans="1:16" ht="15.75" customHeight="1">
      <c r="A339" s="311"/>
      <c r="B339" s="311"/>
      <c r="C339" s="311"/>
      <c r="D339" s="311"/>
      <c r="E339" s="311"/>
      <c r="F339" s="311"/>
      <c r="G339" s="311"/>
      <c r="H339" s="311"/>
      <c r="I339" s="311"/>
      <c r="J339" s="311"/>
      <c r="K339" s="311"/>
      <c r="L339" s="311"/>
      <c r="M339" s="311"/>
      <c r="N339" s="311"/>
      <c r="O339" s="311"/>
      <c r="P339" s="311"/>
    </row>
    <row r="340" spans="1:16" ht="15.75" customHeight="1">
      <c r="A340" s="311"/>
      <c r="B340" s="311"/>
      <c r="C340" s="311"/>
      <c r="D340" s="311"/>
      <c r="E340" s="311"/>
      <c r="F340" s="311"/>
      <c r="G340" s="311"/>
      <c r="H340" s="311"/>
      <c r="I340" s="311"/>
      <c r="J340" s="311"/>
      <c r="K340" s="311"/>
      <c r="L340" s="311"/>
      <c r="M340" s="311"/>
      <c r="N340" s="311"/>
      <c r="O340" s="311"/>
      <c r="P340" s="311"/>
    </row>
    <row r="341" spans="1:16" ht="15.75" customHeight="1">
      <c r="A341" s="311"/>
      <c r="B341" s="311"/>
      <c r="C341" s="311"/>
      <c r="D341" s="311"/>
      <c r="E341" s="311"/>
      <c r="F341" s="311"/>
      <c r="G341" s="311"/>
      <c r="H341" s="311"/>
      <c r="I341" s="311"/>
      <c r="J341" s="311"/>
      <c r="K341" s="311"/>
      <c r="L341" s="311"/>
      <c r="M341" s="311"/>
      <c r="N341" s="311"/>
      <c r="O341" s="311"/>
      <c r="P341" s="311"/>
    </row>
    <row r="342" spans="1:16" ht="15.75" customHeight="1">
      <c r="A342" s="311"/>
      <c r="B342" s="311"/>
      <c r="C342" s="311"/>
      <c r="D342" s="311"/>
      <c r="E342" s="311"/>
      <c r="F342" s="311"/>
      <c r="G342" s="311"/>
      <c r="H342" s="311"/>
      <c r="I342" s="311"/>
      <c r="J342" s="311"/>
      <c r="K342" s="311"/>
      <c r="L342" s="311"/>
      <c r="M342" s="311"/>
      <c r="N342" s="311"/>
      <c r="O342" s="311"/>
      <c r="P342" s="311"/>
    </row>
    <row r="343" spans="1:16" ht="15.75" customHeight="1">
      <c r="A343" s="311"/>
      <c r="B343" s="311"/>
      <c r="C343" s="311"/>
      <c r="D343" s="311"/>
      <c r="E343" s="311"/>
      <c r="F343" s="311"/>
      <c r="G343" s="311"/>
      <c r="H343" s="311"/>
      <c r="I343" s="311"/>
      <c r="J343" s="311"/>
      <c r="K343" s="311"/>
      <c r="L343" s="311"/>
      <c r="M343" s="311"/>
      <c r="N343" s="311"/>
      <c r="O343" s="311"/>
      <c r="P343" s="311"/>
    </row>
    <row r="344" spans="1:16" ht="15.75" customHeight="1">
      <c r="A344" s="311"/>
      <c r="B344" s="311"/>
      <c r="C344" s="311"/>
      <c r="D344" s="311"/>
      <c r="E344" s="311"/>
      <c r="F344" s="311"/>
      <c r="G344" s="311"/>
      <c r="H344" s="311"/>
      <c r="I344" s="311"/>
      <c r="J344" s="311"/>
      <c r="K344" s="311"/>
      <c r="L344" s="311"/>
      <c r="M344" s="311"/>
      <c r="N344" s="311"/>
      <c r="O344" s="311"/>
      <c r="P344" s="311"/>
    </row>
    <row r="345" spans="1:16" ht="15.75" customHeight="1">
      <c r="A345" s="311"/>
      <c r="B345" s="311"/>
      <c r="C345" s="311"/>
      <c r="D345" s="311"/>
      <c r="E345" s="311"/>
      <c r="F345" s="311"/>
      <c r="G345" s="311"/>
      <c r="H345" s="311"/>
      <c r="I345" s="311"/>
      <c r="J345" s="311"/>
      <c r="K345" s="311"/>
      <c r="L345" s="311"/>
      <c r="M345" s="311"/>
      <c r="N345" s="311"/>
      <c r="O345" s="311"/>
      <c r="P345" s="311"/>
    </row>
    <row r="346" spans="1:16" ht="15.75" customHeight="1">
      <c r="A346" s="311"/>
      <c r="B346" s="311"/>
      <c r="C346" s="311"/>
      <c r="D346" s="311"/>
      <c r="E346" s="311"/>
      <c r="F346" s="311"/>
      <c r="G346" s="311"/>
      <c r="H346" s="311"/>
      <c r="I346" s="311"/>
      <c r="J346" s="311"/>
      <c r="K346" s="311"/>
      <c r="L346" s="311"/>
      <c r="M346" s="311"/>
      <c r="N346" s="311"/>
      <c r="O346" s="311"/>
      <c r="P346" s="311"/>
    </row>
    <row r="347" spans="1:16" ht="15.75" customHeight="1">
      <c r="A347" s="311"/>
      <c r="B347" s="311"/>
      <c r="C347" s="311"/>
      <c r="D347" s="311"/>
      <c r="E347" s="311"/>
      <c r="F347" s="311"/>
      <c r="G347" s="311"/>
      <c r="H347" s="311"/>
      <c r="I347" s="311"/>
      <c r="J347" s="311"/>
      <c r="K347" s="311"/>
      <c r="L347" s="311"/>
      <c r="M347" s="311"/>
      <c r="N347" s="311"/>
      <c r="O347" s="311"/>
      <c r="P347" s="311"/>
    </row>
    <row r="348" spans="1:16" ht="15.75" customHeight="1">
      <c r="A348" s="311"/>
      <c r="B348" s="311"/>
      <c r="C348" s="311"/>
      <c r="D348" s="311"/>
      <c r="E348" s="311"/>
      <c r="F348" s="311"/>
      <c r="G348" s="311"/>
      <c r="H348" s="311"/>
      <c r="I348" s="311"/>
      <c r="J348" s="311"/>
      <c r="K348" s="311"/>
      <c r="L348" s="311"/>
      <c r="M348" s="311"/>
      <c r="N348" s="311"/>
      <c r="O348" s="311"/>
      <c r="P348" s="311"/>
    </row>
    <row r="349" spans="1:16" ht="15.75" customHeight="1">
      <c r="A349" s="311"/>
      <c r="B349" s="311"/>
      <c r="C349" s="311"/>
      <c r="D349" s="311"/>
      <c r="E349" s="311"/>
      <c r="F349" s="311"/>
      <c r="G349" s="311"/>
      <c r="H349" s="311"/>
      <c r="I349" s="311"/>
      <c r="J349" s="311"/>
      <c r="K349" s="311"/>
      <c r="L349" s="311"/>
      <c r="M349" s="311"/>
      <c r="N349" s="311"/>
      <c r="O349" s="311"/>
      <c r="P349" s="311"/>
    </row>
    <row r="350" spans="1:16" ht="15.75" customHeight="1">
      <c r="A350" s="311"/>
      <c r="B350" s="311"/>
      <c r="C350" s="311"/>
      <c r="D350" s="311"/>
      <c r="E350" s="311"/>
      <c r="F350" s="311"/>
      <c r="G350" s="311"/>
      <c r="H350" s="311"/>
      <c r="I350" s="311"/>
      <c r="J350" s="311"/>
      <c r="K350" s="311"/>
      <c r="L350" s="311"/>
      <c r="M350" s="311"/>
      <c r="N350" s="311"/>
      <c r="O350" s="311"/>
      <c r="P350" s="311"/>
    </row>
    <row r="351" spans="1:16" ht="15.75" customHeight="1">
      <c r="A351" s="311"/>
      <c r="B351" s="311"/>
      <c r="C351" s="311"/>
      <c r="D351" s="311"/>
      <c r="E351" s="311"/>
      <c r="F351" s="311"/>
      <c r="G351" s="311"/>
      <c r="H351" s="311"/>
      <c r="I351" s="311"/>
      <c r="J351" s="311"/>
      <c r="K351" s="311"/>
      <c r="L351" s="311"/>
      <c r="M351" s="311"/>
      <c r="N351" s="311"/>
      <c r="O351" s="311"/>
      <c r="P351" s="311"/>
    </row>
    <row r="352" spans="1:16" ht="15.75" customHeight="1">
      <c r="A352" s="311"/>
      <c r="B352" s="311"/>
      <c r="C352" s="311"/>
      <c r="D352" s="311"/>
      <c r="E352" s="311"/>
      <c r="F352" s="311"/>
      <c r="G352" s="311"/>
      <c r="H352" s="311"/>
      <c r="I352" s="311"/>
      <c r="J352" s="311"/>
      <c r="K352" s="311"/>
      <c r="L352" s="311"/>
      <c r="M352" s="311"/>
      <c r="N352" s="311"/>
      <c r="O352" s="311"/>
      <c r="P352" s="311"/>
    </row>
    <row r="353" spans="1:16" ht="15.75" customHeight="1">
      <c r="A353" s="311"/>
      <c r="B353" s="311"/>
      <c r="C353" s="311"/>
      <c r="D353" s="311"/>
      <c r="E353" s="311"/>
      <c r="F353" s="311"/>
      <c r="G353" s="311"/>
      <c r="H353" s="311"/>
      <c r="I353" s="311"/>
      <c r="J353" s="311"/>
      <c r="K353" s="311"/>
      <c r="L353" s="311"/>
      <c r="M353" s="311"/>
      <c r="N353" s="311"/>
      <c r="O353" s="311"/>
      <c r="P353" s="311"/>
    </row>
    <row r="354" spans="1:16" ht="15.75" customHeight="1">
      <c r="A354" s="311"/>
      <c r="B354" s="311"/>
      <c r="C354" s="311"/>
      <c r="D354" s="311"/>
      <c r="E354" s="311"/>
      <c r="F354" s="311"/>
      <c r="G354" s="311"/>
      <c r="H354" s="311"/>
      <c r="I354" s="311"/>
      <c r="J354" s="311"/>
      <c r="K354" s="311"/>
      <c r="L354" s="311"/>
      <c r="M354" s="311"/>
      <c r="N354" s="311"/>
      <c r="O354" s="311"/>
      <c r="P354" s="311"/>
    </row>
    <row r="355" spans="1:16" ht="15.75" customHeight="1">
      <c r="A355" s="311"/>
      <c r="B355" s="311"/>
      <c r="C355" s="311"/>
      <c r="D355" s="311"/>
      <c r="E355" s="311"/>
      <c r="F355" s="311"/>
      <c r="G355" s="311"/>
      <c r="H355" s="311"/>
      <c r="I355" s="311"/>
      <c r="J355" s="311"/>
      <c r="K355" s="311"/>
      <c r="L355" s="311"/>
      <c r="M355" s="311"/>
      <c r="N355" s="311"/>
      <c r="O355" s="311"/>
      <c r="P355" s="311"/>
    </row>
    <row r="356" spans="1:16" ht="15.75" customHeight="1">
      <c r="A356" s="311"/>
      <c r="B356" s="311"/>
      <c r="C356" s="311"/>
      <c r="D356" s="311"/>
      <c r="E356" s="311"/>
      <c r="F356" s="311"/>
      <c r="G356" s="311"/>
      <c r="H356" s="311"/>
      <c r="I356" s="311"/>
      <c r="J356" s="311"/>
      <c r="K356" s="311"/>
      <c r="L356" s="311"/>
      <c r="M356" s="311"/>
      <c r="N356" s="311"/>
      <c r="O356" s="311"/>
      <c r="P356" s="311"/>
    </row>
    <row r="357" spans="1:16" ht="15.75" customHeight="1">
      <c r="A357" s="311"/>
      <c r="B357" s="311"/>
      <c r="C357" s="311"/>
      <c r="D357" s="311"/>
      <c r="E357" s="311"/>
      <c r="F357" s="311"/>
      <c r="G357" s="311"/>
      <c r="H357" s="311"/>
      <c r="I357" s="311"/>
      <c r="J357" s="311"/>
      <c r="K357" s="311"/>
      <c r="L357" s="311"/>
      <c r="M357" s="311"/>
      <c r="N357" s="311"/>
      <c r="O357" s="311"/>
      <c r="P357" s="311"/>
    </row>
    <row r="358" spans="1:16" ht="15.75" customHeight="1">
      <c r="A358" s="311"/>
      <c r="B358" s="311"/>
      <c r="C358" s="311"/>
      <c r="D358" s="311"/>
      <c r="E358" s="311"/>
      <c r="F358" s="311"/>
      <c r="G358" s="311"/>
      <c r="H358" s="311"/>
      <c r="I358" s="311"/>
      <c r="J358" s="311"/>
      <c r="K358" s="311"/>
      <c r="L358" s="311"/>
      <c r="M358" s="311"/>
      <c r="N358" s="311"/>
      <c r="O358" s="311"/>
      <c r="P358" s="311"/>
    </row>
    <row r="359" spans="1:16" ht="15.75" customHeight="1">
      <c r="A359" s="311"/>
      <c r="B359" s="311"/>
      <c r="C359" s="311"/>
      <c r="D359" s="311"/>
      <c r="E359" s="311"/>
      <c r="F359" s="311"/>
      <c r="G359" s="311"/>
      <c r="H359" s="311"/>
      <c r="I359" s="311"/>
      <c r="J359" s="311"/>
      <c r="K359" s="311"/>
      <c r="L359" s="311"/>
      <c r="M359" s="311"/>
      <c r="N359" s="311"/>
      <c r="O359" s="311"/>
      <c r="P359" s="311"/>
    </row>
    <row r="360" spans="1:16" ht="15.75" customHeight="1">
      <c r="A360" s="311"/>
      <c r="B360" s="311"/>
      <c r="C360" s="311"/>
      <c r="D360" s="311"/>
      <c r="E360" s="311"/>
      <c r="F360" s="311"/>
      <c r="G360" s="311"/>
      <c r="H360" s="311"/>
      <c r="I360" s="311"/>
      <c r="J360" s="311"/>
      <c r="K360" s="311"/>
      <c r="L360" s="311"/>
      <c r="M360" s="311"/>
      <c r="N360" s="311"/>
      <c r="O360" s="311"/>
      <c r="P360" s="311"/>
    </row>
    <row r="361" spans="1:16" ht="15.75" customHeight="1">
      <c r="A361" s="311"/>
      <c r="B361" s="311"/>
      <c r="C361" s="311"/>
      <c r="D361" s="311"/>
      <c r="E361" s="311"/>
      <c r="F361" s="311"/>
      <c r="G361" s="311"/>
      <c r="H361" s="311"/>
      <c r="I361" s="311"/>
      <c r="J361" s="311"/>
      <c r="K361" s="311"/>
      <c r="L361" s="311"/>
      <c r="M361" s="311"/>
      <c r="N361" s="311"/>
      <c r="O361" s="311"/>
      <c r="P361" s="311"/>
    </row>
    <row r="362" spans="1:16" ht="15.75" customHeight="1">
      <c r="A362" s="311"/>
      <c r="B362" s="311"/>
      <c r="C362" s="311"/>
      <c r="D362" s="311"/>
      <c r="E362" s="311"/>
      <c r="F362" s="311"/>
      <c r="G362" s="311"/>
      <c r="H362" s="311"/>
      <c r="I362" s="311"/>
      <c r="J362" s="311"/>
      <c r="K362" s="311"/>
      <c r="L362" s="311"/>
      <c r="M362" s="311"/>
      <c r="N362" s="311"/>
      <c r="O362" s="311"/>
      <c r="P362" s="311"/>
    </row>
    <row r="363" spans="1:16" ht="15.75" customHeight="1">
      <c r="A363" s="311"/>
      <c r="B363" s="311"/>
      <c r="C363" s="311"/>
      <c r="D363" s="311"/>
      <c r="E363" s="311"/>
      <c r="F363" s="311"/>
      <c r="G363" s="311"/>
      <c r="H363" s="311"/>
      <c r="I363" s="311"/>
      <c r="J363" s="311"/>
      <c r="K363" s="311"/>
      <c r="L363" s="311"/>
      <c r="M363" s="311"/>
      <c r="N363" s="311"/>
      <c r="O363" s="311"/>
      <c r="P363" s="311"/>
    </row>
    <row r="364" spans="1:16" ht="15.75" customHeight="1">
      <c r="A364" s="311"/>
      <c r="B364" s="311"/>
      <c r="C364" s="311"/>
      <c r="D364" s="311"/>
      <c r="E364" s="311"/>
      <c r="F364" s="311"/>
      <c r="G364" s="311"/>
      <c r="H364" s="311"/>
      <c r="I364" s="311"/>
      <c r="J364" s="311"/>
      <c r="K364" s="311"/>
      <c r="L364" s="311"/>
      <c r="M364" s="311"/>
      <c r="N364" s="311"/>
      <c r="O364" s="311"/>
      <c r="P364" s="311"/>
    </row>
    <row r="365" spans="1:16" ht="15.75" customHeight="1">
      <c r="A365" s="311"/>
      <c r="B365" s="311"/>
      <c r="C365" s="311"/>
      <c r="D365" s="311"/>
      <c r="E365" s="311"/>
      <c r="F365" s="311"/>
      <c r="G365" s="311"/>
      <c r="H365" s="311"/>
      <c r="I365" s="311"/>
      <c r="J365" s="311"/>
      <c r="K365" s="311"/>
      <c r="L365" s="311"/>
      <c r="M365" s="311"/>
      <c r="N365" s="311"/>
      <c r="O365" s="311"/>
      <c r="P365" s="311"/>
    </row>
    <row r="366" spans="1:16" ht="15.75" customHeight="1">
      <c r="A366" s="311"/>
      <c r="B366" s="311"/>
      <c r="C366" s="311"/>
      <c r="D366" s="311"/>
      <c r="E366" s="311"/>
      <c r="F366" s="311"/>
      <c r="G366" s="311"/>
      <c r="H366" s="311"/>
      <c r="I366" s="311"/>
      <c r="J366" s="311"/>
      <c r="K366" s="311"/>
      <c r="L366" s="311"/>
      <c r="M366" s="311"/>
      <c r="N366" s="311"/>
      <c r="O366" s="311"/>
      <c r="P366" s="311"/>
    </row>
    <row r="367" spans="1:16" ht="15.75" customHeight="1">
      <c r="A367" s="311"/>
      <c r="B367" s="311"/>
      <c r="C367" s="311"/>
      <c r="D367" s="311"/>
      <c r="E367" s="311"/>
      <c r="F367" s="311"/>
      <c r="G367" s="311"/>
      <c r="H367" s="311"/>
      <c r="I367" s="311"/>
      <c r="J367" s="311"/>
      <c r="K367" s="311"/>
      <c r="L367" s="311"/>
      <c r="M367" s="311"/>
      <c r="N367" s="311"/>
      <c r="O367" s="311"/>
      <c r="P367" s="311"/>
    </row>
    <row r="368" spans="1:16" ht="15.75" customHeight="1">
      <c r="A368" s="311"/>
      <c r="B368" s="311"/>
      <c r="C368" s="311"/>
      <c r="D368" s="311"/>
      <c r="E368" s="311"/>
      <c r="F368" s="311"/>
      <c r="G368" s="311"/>
      <c r="H368" s="311"/>
      <c r="I368" s="311"/>
      <c r="J368" s="311"/>
      <c r="K368" s="311"/>
      <c r="L368" s="311"/>
      <c r="M368" s="311"/>
      <c r="N368" s="311"/>
      <c r="O368" s="311"/>
      <c r="P368" s="311"/>
    </row>
    <row r="369" spans="1:16" ht="15.75" customHeight="1">
      <c r="A369" s="311"/>
      <c r="B369" s="311"/>
      <c r="C369" s="311"/>
      <c r="D369" s="311"/>
      <c r="E369" s="311"/>
      <c r="F369" s="311"/>
      <c r="G369" s="311"/>
      <c r="H369" s="311"/>
      <c r="I369" s="311"/>
      <c r="J369" s="311"/>
      <c r="K369" s="311"/>
      <c r="L369" s="311"/>
      <c r="M369" s="311"/>
      <c r="N369" s="311"/>
      <c r="O369" s="311"/>
      <c r="P369" s="311"/>
    </row>
    <row r="370" spans="1:16" ht="15.75" customHeight="1">
      <c r="A370" s="311"/>
      <c r="B370" s="311"/>
      <c r="C370" s="311"/>
      <c r="D370" s="311"/>
      <c r="E370" s="311"/>
      <c r="F370" s="311"/>
      <c r="G370" s="311"/>
      <c r="H370" s="311"/>
      <c r="I370" s="311"/>
      <c r="J370" s="311"/>
      <c r="K370" s="311"/>
      <c r="L370" s="311"/>
      <c r="M370" s="311"/>
      <c r="N370" s="311"/>
      <c r="O370" s="311"/>
      <c r="P370" s="311"/>
    </row>
    <row r="371" spans="1:16" ht="15.75" customHeight="1">
      <c r="A371" s="311"/>
      <c r="B371" s="311"/>
      <c r="C371" s="311"/>
      <c r="D371" s="311"/>
      <c r="E371" s="311"/>
      <c r="F371" s="311"/>
      <c r="G371" s="311"/>
      <c r="H371" s="311"/>
      <c r="I371" s="311"/>
      <c r="J371" s="311"/>
      <c r="K371" s="311"/>
      <c r="L371" s="311"/>
      <c r="M371" s="311"/>
      <c r="N371" s="311"/>
      <c r="O371" s="311"/>
      <c r="P371" s="311"/>
    </row>
    <row r="372" spans="1:16" ht="15.75" customHeight="1">
      <c r="A372" s="311"/>
      <c r="B372" s="311"/>
      <c r="C372" s="311"/>
      <c r="D372" s="311"/>
      <c r="E372" s="311"/>
      <c r="F372" s="311"/>
      <c r="G372" s="311"/>
      <c r="H372" s="311"/>
      <c r="I372" s="311"/>
      <c r="J372" s="311"/>
      <c r="K372" s="311"/>
      <c r="L372" s="311"/>
      <c r="M372" s="311"/>
      <c r="N372" s="311"/>
      <c r="O372" s="311"/>
      <c r="P372" s="311"/>
    </row>
    <row r="373" spans="1:16" ht="15.75" customHeight="1">
      <c r="A373" s="311"/>
      <c r="B373" s="311"/>
      <c r="C373" s="311"/>
      <c r="D373" s="311"/>
      <c r="E373" s="311"/>
      <c r="F373" s="311"/>
      <c r="G373" s="311"/>
      <c r="H373" s="311"/>
      <c r="I373" s="311"/>
      <c r="J373" s="311"/>
      <c r="K373" s="311"/>
      <c r="L373" s="311"/>
      <c r="M373" s="311"/>
      <c r="N373" s="311"/>
      <c r="O373" s="311"/>
      <c r="P373" s="311"/>
    </row>
    <row r="374" spans="1:16" ht="15.75" customHeight="1">
      <c r="A374" s="311"/>
      <c r="B374" s="311"/>
      <c r="C374" s="311"/>
      <c r="D374" s="311"/>
      <c r="E374" s="311"/>
      <c r="F374" s="311"/>
      <c r="G374" s="311"/>
      <c r="H374" s="311"/>
      <c r="I374" s="311"/>
      <c r="J374" s="311"/>
      <c r="K374" s="311"/>
      <c r="L374" s="311"/>
      <c r="M374" s="311"/>
      <c r="N374" s="311"/>
      <c r="O374" s="311"/>
      <c r="P374" s="311"/>
    </row>
    <row r="375" spans="1:16" ht="15.75" customHeight="1">
      <c r="A375" s="311"/>
      <c r="B375" s="311"/>
      <c r="C375" s="311"/>
      <c r="D375" s="311"/>
      <c r="E375" s="311"/>
      <c r="F375" s="311"/>
      <c r="G375" s="311"/>
      <c r="H375" s="311"/>
      <c r="I375" s="311"/>
      <c r="J375" s="311"/>
      <c r="K375" s="311"/>
      <c r="L375" s="311"/>
      <c r="M375" s="311"/>
      <c r="N375" s="311"/>
      <c r="O375" s="311"/>
      <c r="P375" s="311"/>
    </row>
    <row r="376" spans="1:16" ht="15.75" customHeight="1">
      <c r="A376" s="311"/>
      <c r="B376" s="311"/>
      <c r="C376" s="311"/>
      <c r="D376" s="311"/>
      <c r="E376" s="311"/>
      <c r="F376" s="311"/>
      <c r="G376" s="311"/>
      <c r="H376" s="311"/>
      <c r="I376" s="311"/>
      <c r="J376" s="311"/>
      <c r="K376" s="311"/>
      <c r="L376" s="311"/>
      <c r="M376" s="311"/>
      <c r="N376" s="311"/>
      <c r="O376" s="311"/>
      <c r="P376" s="311"/>
    </row>
    <row r="377" spans="1:16" ht="15.75" customHeight="1">
      <c r="A377" s="311"/>
      <c r="B377" s="311"/>
      <c r="C377" s="311"/>
      <c r="D377" s="311"/>
      <c r="E377" s="311"/>
      <c r="F377" s="311"/>
      <c r="G377" s="311"/>
      <c r="H377" s="311"/>
      <c r="I377" s="311"/>
      <c r="J377" s="311"/>
      <c r="K377" s="311"/>
      <c r="L377" s="311"/>
      <c r="M377" s="311"/>
      <c r="N377" s="311"/>
      <c r="O377" s="311"/>
      <c r="P377" s="311"/>
    </row>
    <row r="378" spans="1:16" ht="15.75" customHeight="1">
      <c r="A378" s="311"/>
      <c r="B378" s="311"/>
      <c r="C378" s="311"/>
      <c r="D378" s="311"/>
      <c r="E378" s="311"/>
      <c r="F378" s="311"/>
      <c r="G378" s="311"/>
      <c r="H378" s="311"/>
      <c r="I378" s="311"/>
      <c r="J378" s="311"/>
      <c r="K378" s="311"/>
      <c r="L378" s="311"/>
      <c r="M378" s="311"/>
      <c r="N378" s="311"/>
      <c r="O378" s="311"/>
      <c r="P378" s="311"/>
    </row>
    <row r="379" spans="1:16" ht="15.75" customHeight="1">
      <c r="A379" s="311"/>
      <c r="B379" s="311"/>
      <c r="C379" s="311"/>
      <c r="D379" s="311"/>
      <c r="E379" s="311"/>
      <c r="F379" s="311"/>
      <c r="G379" s="311"/>
      <c r="H379" s="311"/>
      <c r="I379" s="311"/>
      <c r="J379" s="311"/>
      <c r="K379" s="311"/>
      <c r="L379" s="311"/>
      <c r="M379" s="311"/>
      <c r="N379" s="311"/>
      <c r="O379" s="311"/>
      <c r="P379" s="311"/>
    </row>
    <row r="380" spans="1:16" ht="15.75" customHeight="1">
      <c r="A380" s="311"/>
      <c r="B380" s="311"/>
      <c r="C380" s="311"/>
      <c r="D380" s="311"/>
      <c r="E380" s="311"/>
      <c r="F380" s="311"/>
      <c r="G380" s="311"/>
      <c r="H380" s="311"/>
      <c r="I380" s="311"/>
      <c r="J380" s="311"/>
      <c r="K380" s="311"/>
      <c r="L380" s="311"/>
      <c r="M380" s="311"/>
      <c r="N380" s="311"/>
      <c r="O380" s="311"/>
      <c r="P380" s="311"/>
    </row>
    <row r="381" spans="1:16" ht="15.75" customHeight="1">
      <c r="A381" s="311"/>
      <c r="B381" s="311"/>
      <c r="C381" s="311"/>
      <c r="D381" s="311"/>
      <c r="E381" s="311"/>
      <c r="F381" s="311"/>
      <c r="G381" s="311"/>
      <c r="H381" s="311"/>
      <c r="I381" s="311"/>
      <c r="J381" s="311"/>
      <c r="K381" s="311"/>
      <c r="L381" s="311"/>
      <c r="M381" s="311"/>
      <c r="N381" s="311"/>
      <c r="O381" s="311"/>
      <c r="P381" s="311"/>
    </row>
    <row r="382" spans="1:16" ht="15.75" customHeight="1">
      <c r="A382" s="311"/>
      <c r="B382" s="311"/>
      <c r="C382" s="311"/>
      <c r="D382" s="311"/>
      <c r="E382" s="311"/>
      <c r="F382" s="311"/>
      <c r="G382" s="311"/>
      <c r="H382" s="311"/>
      <c r="I382" s="311"/>
      <c r="J382" s="311"/>
      <c r="K382" s="311"/>
      <c r="L382" s="311"/>
      <c r="M382" s="311"/>
      <c r="N382" s="311"/>
      <c r="O382" s="311"/>
      <c r="P382" s="311"/>
    </row>
    <row r="383" spans="1:16" ht="15.75" customHeight="1">
      <c r="A383" s="311"/>
      <c r="B383" s="311"/>
      <c r="C383" s="311"/>
      <c r="D383" s="311"/>
      <c r="E383" s="311"/>
      <c r="F383" s="311"/>
      <c r="G383" s="311"/>
      <c r="H383" s="311"/>
      <c r="I383" s="311"/>
      <c r="J383" s="311"/>
      <c r="K383" s="311"/>
      <c r="L383" s="311"/>
      <c r="M383" s="311"/>
      <c r="N383" s="311"/>
      <c r="O383" s="311"/>
      <c r="P383" s="311"/>
    </row>
    <row r="384" spans="1:16" ht="15.75" customHeight="1">
      <c r="A384" s="311"/>
      <c r="B384" s="311"/>
      <c r="C384" s="311"/>
      <c r="D384" s="311"/>
      <c r="E384" s="311"/>
      <c r="F384" s="311"/>
      <c r="G384" s="311"/>
      <c r="H384" s="311"/>
      <c r="I384" s="311"/>
      <c r="J384" s="311"/>
      <c r="K384" s="311"/>
      <c r="L384" s="311"/>
      <c r="M384" s="311"/>
      <c r="N384" s="311"/>
      <c r="O384" s="311"/>
      <c r="P384" s="311"/>
    </row>
    <row r="385" spans="1:16" ht="15.75" customHeight="1">
      <c r="A385" s="311"/>
      <c r="B385" s="311"/>
      <c r="C385" s="311"/>
      <c r="D385" s="311"/>
      <c r="E385" s="311"/>
      <c r="F385" s="311"/>
      <c r="G385" s="311"/>
      <c r="H385" s="311"/>
      <c r="I385" s="311"/>
      <c r="J385" s="311"/>
      <c r="K385" s="311"/>
      <c r="L385" s="311"/>
      <c r="M385" s="311"/>
      <c r="N385" s="311"/>
      <c r="O385" s="311"/>
      <c r="P385" s="311"/>
    </row>
    <row r="386" spans="1:16" ht="15.75" customHeight="1">
      <c r="A386" s="311"/>
      <c r="B386" s="311"/>
      <c r="C386" s="311"/>
      <c r="D386" s="311"/>
      <c r="E386" s="311"/>
      <c r="F386" s="311"/>
      <c r="G386" s="311"/>
      <c r="H386" s="311"/>
      <c r="I386" s="311"/>
      <c r="J386" s="311"/>
      <c r="K386" s="311"/>
      <c r="L386" s="311"/>
      <c r="M386" s="311"/>
      <c r="N386" s="311"/>
      <c r="O386" s="311"/>
      <c r="P386" s="311"/>
    </row>
    <row r="387" spans="1:16" ht="15.75" customHeight="1">
      <c r="A387" s="311"/>
      <c r="B387" s="311"/>
      <c r="C387" s="311"/>
      <c r="D387" s="311"/>
      <c r="E387" s="311"/>
      <c r="F387" s="311"/>
      <c r="G387" s="311"/>
      <c r="H387" s="311"/>
      <c r="I387" s="311"/>
      <c r="J387" s="311"/>
      <c r="K387" s="311"/>
      <c r="L387" s="311"/>
      <c r="M387" s="311"/>
      <c r="N387" s="311"/>
      <c r="O387" s="311"/>
      <c r="P387" s="311"/>
    </row>
    <row r="388" spans="1:16" ht="15.75" customHeight="1">
      <c r="A388" s="311"/>
      <c r="B388" s="311"/>
      <c r="C388" s="311"/>
      <c r="D388" s="311"/>
      <c r="E388" s="311"/>
      <c r="F388" s="311"/>
      <c r="G388" s="311"/>
      <c r="H388" s="311"/>
      <c r="I388" s="311"/>
      <c r="J388" s="311"/>
      <c r="K388" s="311"/>
      <c r="L388" s="311"/>
      <c r="M388" s="311"/>
      <c r="N388" s="311"/>
      <c r="O388" s="311"/>
      <c r="P388" s="311"/>
    </row>
    <row r="389" spans="1:16" ht="15.75" customHeight="1">
      <c r="A389" s="311"/>
      <c r="B389" s="311"/>
      <c r="C389" s="311"/>
      <c r="D389" s="311"/>
      <c r="E389" s="311"/>
      <c r="F389" s="311"/>
      <c r="G389" s="311"/>
      <c r="H389" s="311"/>
      <c r="I389" s="311"/>
      <c r="J389" s="311"/>
      <c r="K389" s="311"/>
      <c r="L389" s="311"/>
      <c r="M389" s="311"/>
      <c r="N389" s="311"/>
      <c r="O389" s="311"/>
      <c r="P389" s="311"/>
    </row>
    <row r="390" spans="1:16" ht="15.75" customHeight="1">
      <c r="A390" s="311"/>
      <c r="B390" s="311"/>
      <c r="C390" s="311"/>
      <c r="D390" s="311"/>
      <c r="E390" s="311"/>
      <c r="F390" s="311"/>
      <c r="G390" s="311"/>
      <c r="H390" s="311"/>
      <c r="I390" s="311"/>
      <c r="J390" s="311"/>
      <c r="K390" s="311"/>
      <c r="L390" s="311"/>
      <c r="M390" s="311"/>
      <c r="N390" s="311"/>
      <c r="O390" s="311"/>
      <c r="P390" s="311"/>
    </row>
    <row r="391" spans="1:16" ht="15.75" customHeight="1">
      <c r="A391" s="311"/>
      <c r="B391" s="311"/>
      <c r="C391" s="311"/>
      <c r="D391" s="311"/>
      <c r="E391" s="311"/>
      <c r="F391" s="311"/>
      <c r="G391" s="311"/>
      <c r="H391" s="311"/>
      <c r="I391" s="311"/>
      <c r="J391" s="311"/>
      <c r="K391" s="311"/>
      <c r="L391" s="311"/>
      <c r="M391" s="311"/>
      <c r="N391" s="311"/>
      <c r="O391" s="311"/>
      <c r="P391" s="311"/>
    </row>
    <row r="392" spans="1:16" ht="15.75" customHeight="1">
      <c r="A392" s="311"/>
      <c r="B392" s="311"/>
      <c r="C392" s="311"/>
      <c r="D392" s="311"/>
      <c r="E392" s="311"/>
      <c r="F392" s="311"/>
      <c r="G392" s="311"/>
      <c r="H392" s="311"/>
      <c r="I392" s="311"/>
      <c r="J392" s="311"/>
      <c r="K392" s="311"/>
      <c r="L392" s="311"/>
      <c r="M392" s="311"/>
      <c r="N392" s="311"/>
      <c r="O392" s="311"/>
      <c r="P392" s="311"/>
    </row>
    <row r="393" spans="1:16" ht="15.75" customHeight="1">
      <c r="A393" s="311"/>
      <c r="B393" s="311"/>
      <c r="C393" s="311"/>
      <c r="D393" s="311"/>
      <c r="E393" s="311"/>
      <c r="F393" s="311"/>
      <c r="G393" s="311"/>
      <c r="H393" s="311"/>
      <c r="I393" s="311"/>
      <c r="J393" s="311"/>
      <c r="K393" s="311"/>
      <c r="L393" s="311"/>
      <c r="M393" s="311"/>
      <c r="N393" s="311"/>
      <c r="O393" s="311"/>
      <c r="P393" s="311"/>
    </row>
    <row r="394" spans="1:16" ht="15.75" customHeight="1">
      <c r="A394" s="311"/>
      <c r="B394" s="311"/>
      <c r="C394" s="311"/>
      <c r="D394" s="311"/>
      <c r="E394" s="311"/>
      <c r="F394" s="311"/>
      <c r="G394" s="311"/>
      <c r="H394" s="311"/>
      <c r="I394" s="311"/>
      <c r="J394" s="311"/>
      <c r="K394" s="311"/>
      <c r="L394" s="311"/>
      <c r="M394" s="311"/>
      <c r="N394" s="311"/>
      <c r="O394" s="311"/>
      <c r="P394" s="311"/>
    </row>
    <row r="395" spans="1:16" ht="15.75" customHeight="1">
      <c r="A395" s="311"/>
      <c r="B395" s="311"/>
      <c r="C395" s="311"/>
      <c r="D395" s="311"/>
      <c r="E395" s="311"/>
      <c r="F395" s="311"/>
      <c r="G395" s="311"/>
      <c r="H395" s="311"/>
      <c r="I395" s="311"/>
      <c r="J395" s="311"/>
      <c r="K395" s="311"/>
      <c r="L395" s="311"/>
      <c r="M395" s="311"/>
      <c r="N395" s="311"/>
      <c r="O395" s="311"/>
      <c r="P395" s="311"/>
    </row>
    <row r="396" spans="1:16" ht="15.75" customHeight="1">
      <c r="A396" s="311"/>
      <c r="B396" s="311"/>
      <c r="C396" s="311"/>
      <c r="D396" s="311"/>
      <c r="E396" s="311"/>
      <c r="F396" s="311"/>
      <c r="G396" s="311"/>
      <c r="H396" s="311"/>
      <c r="I396" s="311"/>
      <c r="J396" s="311"/>
      <c r="K396" s="311"/>
      <c r="L396" s="311"/>
      <c r="M396" s="311"/>
      <c r="N396" s="311"/>
      <c r="O396" s="311"/>
      <c r="P396" s="311"/>
    </row>
    <row r="397" spans="1:16" ht="15.75" customHeight="1">
      <c r="A397" s="311"/>
      <c r="B397" s="311"/>
      <c r="C397" s="311"/>
      <c r="D397" s="311"/>
      <c r="E397" s="311"/>
      <c r="F397" s="311"/>
      <c r="G397" s="311"/>
      <c r="H397" s="311"/>
      <c r="I397" s="311"/>
      <c r="J397" s="311"/>
      <c r="K397" s="311"/>
      <c r="L397" s="311"/>
      <c r="M397" s="311"/>
      <c r="N397" s="311"/>
      <c r="O397" s="311"/>
      <c r="P397" s="311"/>
    </row>
    <row r="398" spans="1:16" ht="15.75" customHeight="1">
      <c r="A398" s="311"/>
      <c r="B398" s="311"/>
      <c r="C398" s="311"/>
      <c r="D398" s="311"/>
      <c r="E398" s="311"/>
      <c r="F398" s="311"/>
      <c r="G398" s="311"/>
      <c r="H398" s="311"/>
      <c r="I398" s="311"/>
      <c r="J398" s="311"/>
      <c r="K398" s="311"/>
      <c r="L398" s="311"/>
      <c r="M398" s="311"/>
      <c r="N398" s="311"/>
      <c r="O398" s="311"/>
      <c r="P398" s="311"/>
    </row>
    <row r="399" spans="1:16" ht="15.75" customHeight="1">
      <c r="A399" s="311"/>
      <c r="B399" s="311"/>
      <c r="C399" s="311"/>
      <c r="D399" s="311"/>
      <c r="E399" s="311"/>
      <c r="F399" s="311"/>
      <c r="G399" s="311"/>
      <c r="H399" s="311"/>
      <c r="I399" s="311"/>
      <c r="J399" s="311"/>
      <c r="K399" s="311"/>
      <c r="L399" s="311"/>
      <c r="M399" s="311"/>
      <c r="N399" s="311"/>
      <c r="O399" s="311"/>
      <c r="P399" s="311"/>
    </row>
    <row r="400" spans="1:16" ht="15.75" customHeight="1">
      <c r="A400" s="311"/>
      <c r="B400" s="311"/>
      <c r="C400" s="311"/>
      <c r="D400" s="311"/>
      <c r="E400" s="311"/>
      <c r="F400" s="311"/>
      <c r="G400" s="311"/>
      <c r="H400" s="311"/>
      <c r="I400" s="311"/>
      <c r="J400" s="311"/>
      <c r="K400" s="311"/>
      <c r="L400" s="311"/>
      <c r="M400" s="311"/>
      <c r="N400" s="311"/>
      <c r="O400" s="311"/>
      <c r="P400" s="311"/>
    </row>
    <row r="401" spans="1:16" ht="15.75" customHeight="1">
      <c r="A401" s="311"/>
      <c r="B401" s="311"/>
      <c r="C401" s="311"/>
      <c r="D401" s="311"/>
      <c r="E401" s="311"/>
      <c r="F401" s="311"/>
      <c r="G401" s="311"/>
      <c r="H401" s="311"/>
      <c r="I401" s="311"/>
      <c r="J401" s="311"/>
      <c r="K401" s="311"/>
      <c r="L401" s="311"/>
      <c r="M401" s="311"/>
      <c r="N401" s="311"/>
      <c r="O401" s="311"/>
      <c r="P401" s="311"/>
    </row>
    <row r="402" spans="1:16" ht="15.75" customHeight="1">
      <c r="A402" s="311"/>
      <c r="B402" s="311"/>
      <c r="C402" s="311"/>
      <c r="D402" s="311"/>
      <c r="E402" s="311"/>
      <c r="F402" s="311"/>
      <c r="G402" s="311"/>
      <c r="H402" s="311"/>
      <c r="I402" s="311"/>
      <c r="J402" s="311"/>
      <c r="K402" s="311"/>
      <c r="L402" s="311"/>
      <c r="M402" s="311"/>
      <c r="N402" s="311"/>
      <c r="O402" s="311"/>
      <c r="P402" s="311"/>
    </row>
    <row r="403" spans="1:16" ht="15.75" customHeight="1">
      <c r="A403" s="311"/>
      <c r="B403" s="311"/>
      <c r="C403" s="311"/>
      <c r="D403" s="311"/>
      <c r="E403" s="311"/>
      <c r="F403" s="311"/>
      <c r="G403" s="311"/>
      <c r="H403" s="311"/>
      <c r="I403" s="311"/>
      <c r="J403" s="311"/>
      <c r="K403" s="311"/>
      <c r="L403" s="311"/>
      <c r="M403" s="311"/>
      <c r="N403" s="311"/>
      <c r="O403" s="311"/>
      <c r="P403" s="311"/>
    </row>
    <row r="404" spans="1:16" ht="15.75" customHeight="1">
      <c r="A404" s="311"/>
      <c r="B404" s="311"/>
      <c r="C404" s="311"/>
      <c r="D404" s="311"/>
      <c r="E404" s="311"/>
      <c r="F404" s="311"/>
      <c r="G404" s="311"/>
      <c r="H404" s="311"/>
      <c r="I404" s="311"/>
      <c r="J404" s="311"/>
      <c r="K404" s="311"/>
      <c r="L404" s="311"/>
      <c r="M404" s="311"/>
      <c r="N404" s="311"/>
      <c r="O404" s="311"/>
      <c r="P404" s="311"/>
    </row>
    <row r="405" spans="1:16" ht="15.75" customHeight="1">
      <c r="A405" s="311"/>
      <c r="B405" s="311"/>
      <c r="C405" s="311"/>
      <c r="D405" s="311"/>
      <c r="E405" s="311"/>
      <c r="F405" s="311"/>
      <c r="G405" s="311"/>
      <c r="H405" s="311"/>
      <c r="I405" s="311"/>
      <c r="J405" s="311"/>
      <c r="K405" s="311"/>
      <c r="L405" s="311"/>
      <c r="M405" s="311"/>
      <c r="N405" s="311"/>
      <c r="O405" s="311"/>
      <c r="P405" s="311"/>
    </row>
    <row r="406" spans="1:16" ht="15.75" customHeight="1">
      <c r="A406" s="311"/>
      <c r="B406" s="311"/>
      <c r="C406" s="311"/>
      <c r="D406" s="311"/>
      <c r="E406" s="311"/>
      <c r="F406" s="311"/>
      <c r="G406" s="311"/>
      <c r="H406" s="311"/>
      <c r="I406" s="311"/>
      <c r="J406" s="311"/>
      <c r="K406" s="311"/>
      <c r="L406" s="311"/>
      <c r="M406" s="311"/>
      <c r="N406" s="311"/>
      <c r="O406" s="311"/>
      <c r="P406" s="311"/>
    </row>
    <row r="407" spans="1:16" ht="15.75" customHeight="1">
      <c r="A407" s="311"/>
      <c r="B407" s="311"/>
      <c r="C407" s="311"/>
      <c r="D407" s="311"/>
      <c r="E407" s="311"/>
      <c r="F407" s="311"/>
      <c r="G407" s="311"/>
      <c r="H407" s="311"/>
      <c r="I407" s="311"/>
      <c r="J407" s="311"/>
      <c r="K407" s="311"/>
      <c r="L407" s="311"/>
      <c r="M407" s="311"/>
      <c r="N407" s="311"/>
      <c r="O407" s="311"/>
      <c r="P407" s="311"/>
    </row>
    <row r="408" spans="1:16" ht="15.75" customHeight="1">
      <c r="A408" s="311"/>
      <c r="B408" s="311"/>
      <c r="C408" s="311"/>
      <c r="D408" s="311"/>
      <c r="E408" s="311"/>
      <c r="F408" s="311"/>
      <c r="G408" s="311"/>
      <c r="H408" s="311"/>
      <c r="I408" s="311"/>
      <c r="J408" s="311"/>
      <c r="K408" s="311"/>
      <c r="L408" s="311"/>
      <c r="M408" s="311"/>
      <c r="N408" s="311"/>
      <c r="O408" s="311"/>
      <c r="P408" s="311"/>
    </row>
    <row r="409" spans="1:16" ht="15.75" customHeight="1">
      <c r="A409" s="311"/>
      <c r="B409" s="311"/>
      <c r="C409" s="311"/>
      <c r="D409" s="311"/>
      <c r="E409" s="311"/>
      <c r="F409" s="311"/>
      <c r="G409" s="311"/>
      <c r="H409" s="311"/>
      <c r="I409" s="311"/>
      <c r="J409" s="311"/>
      <c r="K409" s="311"/>
      <c r="L409" s="311"/>
      <c r="M409" s="311"/>
      <c r="N409" s="311"/>
      <c r="O409" s="311"/>
      <c r="P409" s="311"/>
    </row>
    <row r="410" spans="1:16" ht="15.75" customHeight="1">
      <c r="A410" s="311"/>
      <c r="B410" s="311"/>
      <c r="C410" s="311"/>
      <c r="D410" s="311"/>
      <c r="E410" s="311"/>
      <c r="F410" s="311"/>
      <c r="G410" s="311"/>
      <c r="H410" s="311"/>
      <c r="I410" s="311"/>
      <c r="J410" s="311"/>
      <c r="K410" s="311"/>
      <c r="L410" s="311"/>
      <c r="M410" s="311"/>
      <c r="N410" s="311"/>
      <c r="O410" s="311"/>
      <c r="P410" s="311"/>
    </row>
    <row r="411" spans="1:16" ht="15.75" customHeight="1">
      <c r="A411" s="311"/>
      <c r="B411" s="311"/>
      <c r="C411" s="311"/>
      <c r="D411" s="311"/>
      <c r="E411" s="311"/>
      <c r="F411" s="311"/>
      <c r="G411" s="311"/>
      <c r="H411" s="311"/>
      <c r="I411" s="311"/>
      <c r="J411" s="311"/>
      <c r="K411" s="311"/>
      <c r="L411" s="311"/>
      <c r="M411" s="311"/>
      <c r="N411" s="311"/>
      <c r="O411" s="311"/>
      <c r="P411" s="311"/>
    </row>
    <row r="412" spans="1:16" ht="15.75" customHeight="1">
      <c r="A412" s="311"/>
      <c r="B412" s="311"/>
      <c r="C412" s="311"/>
      <c r="D412" s="311"/>
      <c r="E412" s="311"/>
      <c r="F412" s="311"/>
      <c r="G412" s="311"/>
      <c r="H412" s="311"/>
      <c r="I412" s="311"/>
      <c r="J412" s="311"/>
      <c r="K412" s="311"/>
      <c r="L412" s="311"/>
      <c r="M412" s="311"/>
      <c r="N412" s="311"/>
      <c r="O412" s="311"/>
      <c r="P412" s="311"/>
    </row>
    <row r="413" spans="1:16" ht="15.75" customHeight="1">
      <c r="A413" s="311"/>
      <c r="B413" s="311"/>
      <c r="C413" s="311"/>
      <c r="D413" s="311"/>
      <c r="E413" s="311"/>
      <c r="F413" s="311"/>
      <c r="G413" s="311"/>
      <c r="H413" s="311"/>
      <c r="I413" s="311"/>
      <c r="J413" s="311"/>
      <c r="K413" s="311"/>
      <c r="L413" s="311"/>
      <c r="M413" s="311"/>
      <c r="N413" s="311"/>
      <c r="O413" s="311"/>
      <c r="P413" s="311"/>
    </row>
    <row r="414" spans="1:16" ht="15.75" customHeight="1">
      <c r="A414" s="311"/>
      <c r="B414" s="311"/>
      <c r="C414" s="311"/>
      <c r="D414" s="311"/>
      <c r="E414" s="311"/>
      <c r="F414" s="311"/>
      <c r="G414" s="311"/>
      <c r="H414" s="311"/>
      <c r="I414" s="311"/>
      <c r="J414" s="311"/>
      <c r="K414" s="311"/>
      <c r="L414" s="311"/>
      <c r="M414" s="311"/>
      <c r="N414" s="311"/>
      <c r="O414" s="311"/>
      <c r="P414" s="311"/>
    </row>
    <row r="415" spans="1:16" ht="15.75" customHeight="1">
      <c r="A415" s="311"/>
      <c r="B415" s="311"/>
      <c r="C415" s="311"/>
      <c r="D415" s="311"/>
      <c r="E415" s="311"/>
      <c r="F415" s="311"/>
      <c r="G415" s="311"/>
      <c r="H415" s="311"/>
      <c r="I415" s="311"/>
      <c r="J415" s="311"/>
      <c r="K415" s="311"/>
      <c r="L415" s="311"/>
      <c r="M415" s="311"/>
      <c r="N415" s="311"/>
      <c r="O415" s="311"/>
      <c r="P415" s="311"/>
    </row>
    <row r="416" spans="1:16" ht="15.75" customHeight="1">
      <c r="A416" s="311"/>
      <c r="B416" s="311"/>
      <c r="C416" s="311"/>
      <c r="D416" s="311"/>
      <c r="E416" s="311"/>
      <c r="F416" s="311"/>
      <c r="G416" s="311"/>
      <c r="H416" s="311"/>
      <c r="I416" s="311"/>
      <c r="J416" s="311"/>
      <c r="K416" s="311"/>
      <c r="L416" s="311"/>
      <c r="M416" s="311"/>
      <c r="N416" s="311"/>
      <c r="O416" s="311"/>
      <c r="P416" s="311"/>
    </row>
    <row r="417" spans="1:16" ht="15.75" customHeight="1">
      <c r="A417" s="311"/>
      <c r="B417" s="311"/>
      <c r="C417" s="311"/>
      <c r="D417" s="311"/>
      <c r="E417" s="311"/>
      <c r="F417" s="311"/>
      <c r="G417" s="311"/>
      <c r="H417" s="311"/>
      <c r="I417" s="311"/>
      <c r="J417" s="311"/>
      <c r="K417" s="311"/>
      <c r="L417" s="311"/>
      <c r="M417" s="311"/>
      <c r="N417" s="311"/>
      <c r="O417" s="311"/>
      <c r="P417" s="311"/>
    </row>
    <row r="418" spans="1:16" ht="15.75" customHeight="1">
      <c r="A418" s="311"/>
      <c r="B418" s="311"/>
      <c r="C418" s="311"/>
      <c r="D418" s="311"/>
      <c r="E418" s="311"/>
      <c r="F418" s="311"/>
      <c r="G418" s="311"/>
      <c r="H418" s="311"/>
      <c r="I418" s="311"/>
      <c r="J418" s="311"/>
      <c r="K418" s="311"/>
      <c r="L418" s="311"/>
      <c r="M418" s="311"/>
      <c r="N418" s="311"/>
      <c r="O418" s="311"/>
      <c r="P418" s="311"/>
    </row>
    <row r="419" spans="1:16" ht="15.75" customHeight="1">
      <c r="A419" s="311"/>
      <c r="B419" s="311"/>
      <c r="C419" s="311"/>
      <c r="D419" s="311"/>
      <c r="E419" s="311"/>
      <c r="F419" s="311"/>
      <c r="G419" s="311"/>
      <c r="H419" s="311"/>
      <c r="I419" s="311"/>
      <c r="J419" s="311"/>
      <c r="K419" s="311"/>
      <c r="L419" s="311"/>
      <c r="M419" s="311"/>
      <c r="N419" s="311"/>
      <c r="O419" s="311"/>
      <c r="P419" s="311"/>
    </row>
    <row r="420" spans="1:16" ht="15.75" customHeight="1">
      <c r="A420" s="311"/>
      <c r="B420" s="311"/>
      <c r="C420" s="311"/>
      <c r="D420" s="311"/>
      <c r="E420" s="311"/>
      <c r="F420" s="311"/>
      <c r="G420" s="311"/>
      <c r="H420" s="311"/>
      <c r="I420" s="311"/>
      <c r="J420" s="311"/>
      <c r="K420" s="311"/>
      <c r="L420" s="311"/>
      <c r="M420" s="311"/>
      <c r="N420" s="311"/>
      <c r="O420" s="311"/>
      <c r="P420" s="311"/>
    </row>
    <row r="421" spans="1:16" ht="15.75" customHeight="1">
      <c r="A421" s="311"/>
      <c r="B421" s="311"/>
      <c r="C421" s="311"/>
      <c r="D421" s="311"/>
      <c r="E421" s="311"/>
      <c r="F421" s="311"/>
      <c r="G421" s="311"/>
      <c r="H421" s="311"/>
      <c r="I421" s="311"/>
      <c r="J421" s="311"/>
      <c r="K421" s="311"/>
      <c r="L421" s="311"/>
      <c r="M421" s="311"/>
      <c r="N421" s="311"/>
      <c r="O421" s="311"/>
      <c r="P421" s="311"/>
    </row>
    <row r="422" spans="1:16" ht="15.75" customHeight="1">
      <c r="A422" s="311"/>
      <c r="B422" s="311"/>
      <c r="C422" s="311"/>
      <c r="D422" s="311"/>
      <c r="E422" s="311"/>
      <c r="F422" s="311"/>
      <c r="G422" s="311"/>
      <c r="H422" s="311"/>
      <c r="I422" s="311"/>
      <c r="J422" s="311"/>
      <c r="K422" s="311"/>
      <c r="L422" s="311"/>
      <c r="M422" s="311"/>
      <c r="N422" s="311"/>
      <c r="O422" s="311"/>
      <c r="P422" s="311"/>
    </row>
    <row r="423" spans="1:16" ht="15.75" customHeight="1">
      <c r="A423" s="311"/>
      <c r="B423" s="311"/>
      <c r="C423" s="311"/>
      <c r="D423" s="311"/>
      <c r="E423" s="311"/>
      <c r="F423" s="311"/>
      <c r="G423" s="311"/>
      <c r="H423" s="311"/>
      <c r="I423" s="311"/>
      <c r="J423" s="311"/>
      <c r="K423" s="311"/>
      <c r="L423" s="311"/>
      <c r="M423" s="311"/>
      <c r="N423" s="311"/>
      <c r="O423" s="311"/>
      <c r="P423" s="311"/>
    </row>
    <row r="424" spans="1:16" ht="15.75" customHeight="1">
      <c r="A424" s="311"/>
      <c r="B424" s="311"/>
      <c r="C424" s="311"/>
      <c r="D424" s="311"/>
      <c r="E424" s="311"/>
      <c r="F424" s="311"/>
      <c r="G424" s="311"/>
      <c r="H424" s="311"/>
      <c r="I424" s="311"/>
      <c r="J424" s="311"/>
      <c r="K424" s="311"/>
      <c r="L424" s="311"/>
      <c r="M424" s="311"/>
      <c r="N424" s="311"/>
      <c r="O424" s="311"/>
      <c r="P424" s="311"/>
    </row>
    <row r="425" spans="1:16" ht="15.75" customHeight="1">
      <c r="A425" s="311"/>
      <c r="B425" s="311"/>
      <c r="C425" s="311"/>
      <c r="D425" s="311"/>
      <c r="E425" s="311"/>
      <c r="F425" s="311"/>
      <c r="G425" s="311"/>
      <c r="H425" s="311"/>
      <c r="I425" s="311"/>
      <c r="J425" s="311"/>
      <c r="K425" s="311"/>
      <c r="L425" s="311"/>
      <c r="M425" s="311"/>
      <c r="N425" s="311"/>
      <c r="O425" s="311"/>
      <c r="P425" s="311"/>
    </row>
    <row r="426" spans="1:16" ht="15.75" customHeight="1">
      <c r="A426" s="311"/>
      <c r="B426" s="311"/>
      <c r="C426" s="311"/>
      <c r="D426" s="311"/>
      <c r="E426" s="311"/>
      <c r="F426" s="311"/>
      <c r="G426" s="311"/>
      <c r="H426" s="311"/>
      <c r="I426" s="311"/>
      <c r="J426" s="311"/>
      <c r="K426" s="311"/>
      <c r="L426" s="311"/>
      <c r="M426" s="311"/>
      <c r="N426" s="311"/>
      <c r="O426" s="311"/>
      <c r="P426" s="311"/>
    </row>
    <row r="427" spans="1:16" ht="15.75" customHeight="1">
      <c r="A427" s="311"/>
      <c r="B427" s="311"/>
      <c r="C427" s="311"/>
      <c r="D427" s="311"/>
      <c r="E427" s="311"/>
      <c r="F427" s="311"/>
      <c r="G427" s="311"/>
      <c r="H427" s="311"/>
      <c r="I427" s="311"/>
      <c r="J427" s="311"/>
      <c r="K427" s="311"/>
      <c r="L427" s="311"/>
      <c r="M427" s="311"/>
      <c r="N427" s="311"/>
      <c r="O427" s="311"/>
      <c r="P427" s="311"/>
    </row>
    <row r="428" spans="1:16" ht="15.75" customHeight="1">
      <c r="A428" s="311"/>
      <c r="B428" s="311"/>
      <c r="C428" s="311"/>
      <c r="D428" s="311"/>
      <c r="E428" s="311"/>
      <c r="F428" s="311"/>
      <c r="G428" s="311"/>
      <c r="H428" s="311"/>
      <c r="I428" s="311"/>
      <c r="J428" s="311"/>
      <c r="K428" s="311"/>
      <c r="L428" s="311"/>
      <c r="M428" s="311"/>
      <c r="N428" s="311"/>
      <c r="O428" s="311"/>
      <c r="P428" s="311"/>
    </row>
    <row r="429" spans="1:16" ht="15.75" customHeight="1">
      <c r="A429" s="311"/>
      <c r="B429" s="311"/>
      <c r="C429" s="311"/>
      <c r="D429" s="311"/>
      <c r="E429" s="311"/>
      <c r="F429" s="311"/>
      <c r="G429" s="311"/>
      <c r="H429" s="311"/>
      <c r="I429" s="311"/>
      <c r="J429" s="311"/>
      <c r="K429" s="311"/>
      <c r="L429" s="311"/>
      <c r="M429" s="311"/>
      <c r="N429" s="311"/>
      <c r="O429" s="311"/>
      <c r="P429" s="311"/>
    </row>
    <row r="430" spans="1:16" ht="15.75" customHeight="1">
      <c r="A430" s="311"/>
      <c r="B430" s="311"/>
      <c r="C430" s="311"/>
      <c r="D430" s="311"/>
      <c r="E430" s="311"/>
      <c r="F430" s="311"/>
      <c r="G430" s="311"/>
      <c r="H430" s="311"/>
      <c r="I430" s="311"/>
      <c r="J430" s="311"/>
      <c r="K430" s="311"/>
      <c r="L430" s="311"/>
      <c r="M430" s="311"/>
      <c r="N430" s="311"/>
      <c r="O430" s="311"/>
      <c r="P430" s="311"/>
    </row>
    <row r="431" spans="1:16" ht="15.75" customHeight="1">
      <c r="A431" s="311"/>
      <c r="B431" s="311"/>
      <c r="C431" s="311"/>
      <c r="D431" s="311"/>
      <c r="E431" s="311"/>
      <c r="F431" s="311"/>
      <c r="G431" s="311"/>
      <c r="H431" s="311"/>
      <c r="I431" s="311"/>
      <c r="J431" s="311"/>
      <c r="K431" s="311"/>
      <c r="L431" s="311"/>
      <c r="M431" s="311"/>
      <c r="N431" s="311"/>
      <c r="O431" s="311"/>
      <c r="P431" s="311"/>
    </row>
    <row r="432" spans="1:16" ht="15.75" customHeight="1">
      <c r="A432" s="311"/>
      <c r="B432" s="311"/>
      <c r="C432" s="311"/>
      <c r="D432" s="311"/>
      <c r="E432" s="311"/>
      <c r="F432" s="311"/>
      <c r="G432" s="311"/>
      <c r="H432" s="311"/>
      <c r="I432" s="311"/>
      <c r="J432" s="311"/>
      <c r="K432" s="311"/>
      <c r="L432" s="311"/>
      <c r="M432" s="311"/>
      <c r="N432" s="311"/>
      <c r="O432" s="311"/>
      <c r="P432" s="311"/>
    </row>
    <row r="433" spans="1:16" ht="15.75" customHeight="1">
      <c r="A433" s="311"/>
      <c r="B433" s="311"/>
      <c r="C433" s="311"/>
      <c r="D433" s="311"/>
      <c r="E433" s="311"/>
      <c r="F433" s="311"/>
      <c r="G433" s="311"/>
      <c r="H433" s="311"/>
      <c r="I433" s="311"/>
      <c r="J433" s="311"/>
      <c r="K433" s="311"/>
      <c r="L433" s="311"/>
      <c r="M433" s="311"/>
      <c r="N433" s="311"/>
      <c r="O433" s="311"/>
      <c r="P433" s="311"/>
    </row>
    <row r="434" spans="1:16" ht="15.75" customHeight="1">
      <c r="A434" s="311"/>
      <c r="B434" s="311"/>
      <c r="C434" s="311"/>
      <c r="D434" s="311"/>
      <c r="E434" s="311"/>
      <c r="F434" s="311"/>
      <c r="G434" s="311"/>
      <c r="H434" s="311"/>
      <c r="I434" s="311"/>
      <c r="J434" s="311"/>
      <c r="K434" s="311"/>
      <c r="L434" s="311"/>
      <c r="M434" s="311"/>
      <c r="N434" s="311"/>
      <c r="O434" s="311"/>
      <c r="P434" s="311"/>
    </row>
    <row r="435" spans="1:16" ht="15.75" customHeight="1">
      <c r="A435" s="311"/>
      <c r="B435" s="311"/>
      <c r="C435" s="311"/>
      <c r="D435" s="311"/>
      <c r="E435" s="311"/>
      <c r="F435" s="311"/>
      <c r="G435" s="311"/>
      <c r="H435" s="311"/>
      <c r="I435" s="311"/>
      <c r="J435" s="311"/>
      <c r="K435" s="311"/>
      <c r="L435" s="311"/>
      <c r="M435" s="311"/>
      <c r="N435" s="311"/>
      <c r="O435" s="311"/>
      <c r="P435" s="311"/>
    </row>
    <row r="436" spans="1:16" ht="15.75" customHeight="1">
      <c r="A436" s="311"/>
      <c r="B436" s="311"/>
      <c r="C436" s="311"/>
      <c r="D436" s="311"/>
      <c r="E436" s="311"/>
      <c r="F436" s="311"/>
      <c r="G436" s="311"/>
      <c r="H436" s="311"/>
      <c r="I436" s="311"/>
      <c r="J436" s="311"/>
      <c r="K436" s="311"/>
      <c r="L436" s="311"/>
      <c r="M436" s="311"/>
      <c r="N436" s="311"/>
      <c r="O436" s="311"/>
      <c r="P436" s="311"/>
    </row>
    <row r="437" spans="1:16" ht="15.75" customHeight="1">
      <c r="A437" s="311"/>
      <c r="B437" s="311"/>
      <c r="C437" s="311"/>
      <c r="D437" s="311"/>
      <c r="E437" s="311"/>
      <c r="F437" s="311"/>
      <c r="G437" s="311"/>
      <c r="H437" s="311"/>
      <c r="I437" s="311"/>
      <c r="J437" s="311"/>
      <c r="K437" s="311"/>
      <c r="L437" s="311"/>
      <c r="M437" s="311"/>
      <c r="N437" s="311"/>
      <c r="O437" s="311"/>
      <c r="P437" s="311"/>
    </row>
    <row r="438" spans="1:16" ht="15.75" customHeight="1">
      <c r="A438" s="311"/>
      <c r="B438" s="311"/>
      <c r="C438" s="311"/>
      <c r="D438" s="311"/>
      <c r="E438" s="311"/>
      <c r="F438" s="311"/>
      <c r="G438" s="311"/>
      <c r="H438" s="311"/>
      <c r="I438" s="311"/>
      <c r="J438" s="311"/>
      <c r="K438" s="311"/>
      <c r="L438" s="311"/>
      <c r="M438" s="311"/>
      <c r="N438" s="311"/>
      <c r="O438" s="311"/>
      <c r="P438" s="311"/>
    </row>
    <row r="439" spans="1:16" ht="15.75" customHeight="1">
      <c r="A439" s="311"/>
      <c r="B439" s="311"/>
      <c r="C439" s="311"/>
      <c r="D439" s="311"/>
      <c r="E439" s="311"/>
      <c r="F439" s="311"/>
      <c r="G439" s="311"/>
      <c r="H439" s="311"/>
      <c r="I439" s="311"/>
      <c r="J439" s="311"/>
      <c r="K439" s="311"/>
      <c r="L439" s="311"/>
      <c r="M439" s="311"/>
      <c r="N439" s="311"/>
      <c r="O439" s="311"/>
      <c r="P439" s="311"/>
    </row>
    <row r="440" spans="1:16" ht="15.75" customHeight="1">
      <c r="A440" s="311"/>
      <c r="B440" s="311"/>
      <c r="C440" s="311"/>
      <c r="D440" s="311"/>
      <c r="E440" s="311"/>
      <c r="F440" s="311"/>
      <c r="G440" s="311"/>
      <c r="H440" s="311"/>
      <c r="I440" s="311"/>
      <c r="J440" s="311"/>
      <c r="K440" s="311"/>
      <c r="L440" s="311"/>
      <c r="M440" s="311"/>
      <c r="N440" s="311"/>
      <c r="O440" s="311"/>
      <c r="P440" s="311"/>
    </row>
    <row r="441" spans="1:16" ht="15.75" customHeight="1">
      <c r="A441" s="311"/>
      <c r="B441" s="311"/>
      <c r="C441" s="311"/>
      <c r="D441" s="311"/>
      <c r="E441" s="311"/>
      <c r="F441" s="311"/>
      <c r="G441" s="311"/>
      <c r="H441" s="311"/>
      <c r="I441" s="311"/>
      <c r="J441" s="311"/>
      <c r="K441" s="311"/>
      <c r="L441" s="311"/>
      <c r="M441" s="311"/>
      <c r="N441" s="311"/>
      <c r="O441" s="311"/>
      <c r="P441" s="311"/>
    </row>
    <row r="442" spans="1:16" ht="15.75" customHeight="1">
      <c r="A442" s="311"/>
      <c r="B442" s="311"/>
      <c r="C442" s="311"/>
      <c r="D442" s="311"/>
      <c r="E442" s="311"/>
      <c r="F442" s="311"/>
      <c r="G442" s="311"/>
      <c r="H442" s="311"/>
      <c r="I442" s="311"/>
      <c r="J442" s="311"/>
      <c r="K442" s="311"/>
      <c r="L442" s="311"/>
      <c r="M442" s="311"/>
      <c r="N442" s="311"/>
      <c r="O442" s="311"/>
      <c r="P442" s="311"/>
    </row>
    <row r="443" spans="1:16" ht="15.75" customHeight="1">
      <c r="A443" s="311"/>
      <c r="B443" s="311"/>
      <c r="C443" s="311"/>
      <c r="D443" s="311"/>
      <c r="E443" s="311"/>
      <c r="F443" s="311"/>
      <c r="G443" s="311"/>
      <c r="H443" s="311"/>
      <c r="I443" s="311"/>
      <c r="J443" s="311"/>
      <c r="K443" s="311"/>
      <c r="L443" s="311"/>
      <c r="M443" s="311"/>
      <c r="N443" s="311"/>
      <c r="O443" s="311"/>
      <c r="P443" s="311"/>
    </row>
    <row r="444" spans="1:16" ht="15.75" customHeight="1">
      <c r="A444" s="311"/>
      <c r="B444" s="311"/>
      <c r="C444" s="311"/>
      <c r="D444" s="311"/>
      <c r="E444" s="311"/>
      <c r="F444" s="311"/>
      <c r="G444" s="311"/>
      <c r="H444" s="311"/>
      <c r="I444" s="311"/>
      <c r="J444" s="311"/>
      <c r="K444" s="311"/>
      <c r="L444" s="311"/>
      <c r="M444" s="311"/>
      <c r="N444" s="311"/>
      <c r="O444" s="311"/>
      <c r="P444" s="311"/>
    </row>
    <row r="445" spans="1:16" ht="15.75" customHeight="1">
      <c r="A445" s="311"/>
      <c r="B445" s="311"/>
      <c r="C445" s="311"/>
      <c r="D445" s="311"/>
      <c r="E445" s="311"/>
      <c r="F445" s="311"/>
      <c r="G445" s="311"/>
      <c r="H445" s="311"/>
      <c r="I445" s="311"/>
      <c r="J445" s="311"/>
      <c r="K445" s="311"/>
      <c r="L445" s="311"/>
      <c r="M445" s="311"/>
      <c r="N445" s="311"/>
      <c r="O445" s="311"/>
      <c r="P445" s="311"/>
    </row>
    <row r="446" spans="1:16" ht="15.75" customHeight="1">
      <c r="A446" s="311"/>
      <c r="B446" s="311"/>
      <c r="C446" s="311"/>
      <c r="D446" s="311"/>
      <c r="E446" s="311"/>
      <c r="F446" s="311"/>
      <c r="G446" s="311"/>
      <c r="H446" s="311"/>
      <c r="I446" s="311"/>
      <c r="J446" s="311"/>
      <c r="K446" s="311"/>
      <c r="L446" s="311"/>
      <c r="M446" s="311"/>
      <c r="N446" s="311"/>
      <c r="O446" s="311"/>
      <c r="P446" s="311"/>
    </row>
    <row r="447" spans="1:16" ht="15.75" customHeight="1">
      <c r="A447" s="311"/>
      <c r="B447" s="311"/>
      <c r="C447" s="311"/>
      <c r="D447" s="311"/>
      <c r="E447" s="311"/>
      <c r="F447" s="311"/>
      <c r="G447" s="311"/>
      <c r="H447" s="311"/>
      <c r="I447" s="311"/>
      <c r="J447" s="311"/>
      <c r="K447" s="311"/>
      <c r="L447" s="311"/>
      <c r="M447" s="311"/>
      <c r="N447" s="311"/>
      <c r="O447" s="311"/>
      <c r="P447" s="311"/>
    </row>
    <row r="448" spans="1:16" ht="15.75" customHeight="1">
      <c r="A448" s="311"/>
      <c r="B448" s="311"/>
      <c r="C448" s="311"/>
      <c r="D448" s="311"/>
      <c r="E448" s="311"/>
      <c r="F448" s="311"/>
      <c r="G448" s="311"/>
      <c r="H448" s="311"/>
      <c r="I448" s="311"/>
      <c r="J448" s="311"/>
      <c r="K448" s="311"/>
      <c r="L448" s="311"/>
      <c r="M448" s="311"/>
      <c r="N448" s="311"/>
      <c r="O448" s="311"/>
      <c r="P448" s="311"/>
    </row>
    <row r="449" spans="1:16" ht="15.75" customHeight="1">
      <c r="A449" s="311"/>
      <c r="B449" s="311"/>
      <c r="C449" s="311"/>
      <c r="D449" s="311"/>
      <c r="E449" s="311"/>
      <c r="F449" s="311"/>
      <c r="G449" s="311"/>
      <c r="H449" s="311"/>
      <c r="I449" s="311"/>
      <c r="J449" s="311"/>
      <c r="K449" s="311"/>
      <c r="L449" s="311"/>
      <c r="M449" s="311"/>
      <c r="N449" s="311"/>
      <c r="O449" s="311"/>
      <c r="P449" s="311"/>
    </row>
    <row r="450" spans="1:16" ht="15.75" customHeight="1">
      <c r="A450" s="311"/>
      <c r="B450" s="311"/>
      <c r="C450" s="311"/>
      <c r="D450" s="311"/>
      <c r="E450" s="311"/>
      <c r="F450" s="311"/>
      <c r="G450" s="311"/>
      <c r="H450" s="311"/>
      <c r="I450" s="311"/>
      <c r="J450" s="311"/>
      <c r="K450" s="311"/>
      <c r="L450" s="311"/>
      <c r="M450" s="311"/>
      <c r="N450" s="311"/>
      <c r="O450" s="311"/>
      <c r="P450" s="311"/>
    </row>
    <row r="451" spans="1:16" ht="15.75" customHeight="1">
      <c r="A451" s="311"/>
      <c r="B451" s="311"/>
      <c r="C451" s="311"/>
      <c r="D451" s="311"/>
      <c r="E451" s="311"/>
      <c r="F451" s="311"/>
      <c r="G451" s="311"/>
      <c r="H451" s="311"/>
      <c r="I451" s="311"/>
      <c r="J451" s="311"/>
      <c r="K451" s="311"/>
      <c r="L451" s="311"/>
      <c r="M451" s="311"/>
      <c r="N451" s="311"/>
      <c r="O451" s="311"/>
      <c r="P451" s="311"/>
    </row>
    <row r="452" spans="1:16" ht="15.75" customHeight="1">
      <c r="A452" s="311"/>
      <c r="B452" s="311"/>
      <c r="C452" s="311"/>
      <c r="D452" s="311"/>
      <c r="E452" s="311"/>
      <c r="F452" s="311"/>
      <c r="G452" s="311"/>
      <c r="H452" s="311"/>
      <c r="I452" s="311"/>
      <c r="J452" s="311"/>
      <c r="K452" s="311"/>
      <c r="L452" s="311"/>
      <c r="M452" s="311"/>
      <c r="N452" s="311"/>
      <c r="O452" s="311"/>
      <c r="P452" s="311"/>
    </row>
    <row r="453" spans="1:16" ht="15.75" customHeight="1">
      <c r="A453" s="311"/>
      <c r="B453" s="311"/>
      <c r="C453" s="311"/>
      <c r="D453" s="311"/>
      <c r="E453" s="311"/>
      <c r="F453" s="311"/>
      <c r="G453" s="311"/>
      <c r="H453" s="311"/>
      <c r="I453" s="311"/>
      <c r="J453" s="311"/>
      <c r="K453" s="311"/>
      <c r="L453" s="311"/>
      <c r="M453" s="311"/>
      <c r="N453" s="311"/>
      <c r="O453" s="311"/>
      <c r="P453" s="311"/>
    </row>
    <row r="454" spans="1:16" ht="15.75" customHeight="1">
      <c r="A454" s="311"/>
      <c r="B454" s="311"/>
      <c r="C454" s="311"/>
      <c r="D454" s="311"/>
      <c r="E454" s="311"/>
      <c r="F454" s="311"/>
      <c r="G454" s="311"/>
      <c r="H454" s="311"/>
      <c r="I454" s="311"/>
      <c r="J454" s="311"/>
      <c r="K454" s="311"/>
      <c r="L454" s="311"/>
      <c r="M454" s="311"/>
      <c r="N454" s="311"/>
      <c r="O454" s="311"/>
      <c r="P454" s="311"/>
    </row>
    <row r="455" spans="1:16" ht="15.75" customHeight="1">
      <c r="A455" s="311"/>
      <c r="B455" s="311"/>
      <c r="C455" s="311"/>
      <c r="D455" s="311"/>
      <c r="E455" s="311"/>
      <c r="F455" s="311"/>
      <c r="G455" s="311"/>
      <c r="H455" s="311"/>
      <c r="I455" s="311"/>
      <c r="J455" s="311"/>
      <c r="K455" s="311"/>
      <c r="L455" s="311"/>
      <c r="M455" s="311"/>
      <c r="N455" s="311"/>
      <c r="O455" s="311"/>
      <c r="P455" s="311"/>
    </row>
    <row r="456" spans="1:16" ht="15.75" customHeight="1">
      <c r="A456" s="311"/>
      <c r="B456" s="311"/>
      <c r="C456" s="311"/>
      <c r="D456" s="311"/>
      <c r="E456" s="311"/>
      <c r="F456" s="311"/>
      <c r="G456" s="311"/>
      <c r="H456" s="311"/>
      <c r="I456" s="311"/>
      <c r="J456" s="311"/>
      <c r="K456" s="311"/>
      <c r="L456" s="311"/>
      <c r="M456" s="311"/>
      <c r="N456" s="311"/>
      <c r="O456" s="311"/>
      <c r="P456" s="311"/>
    </row>
    <row r="457" spans="1:16" ht="15.75" customHeight="1">
      <c r="A457" s="311"/>
      <c r="B457" s="311"/>
      <c r="C457" s="311"/>
      <c r="D457" s="311"/>
      <c r="E457" s="311"/>
      <c r="F457" s="311"/>
      <c r="G457" s="311"/>
      <c r="H457" s="311"/>
      <c r="I457" s="311"/>
      <c r="J457" s="311"/>
      <c r="K457" s="311"/>
      <c r="L457" s="311"/>
      <c r="M457" s="311"/>
      <c r="N457" s="311"/>
      <c r="O457" s="311"/>
      <c r="P457" s="311"/>
    </row>
    <row r="458" spans="1:16" ht="15.75" customHeight="1">
      <c r="A458" s="311"/>
      <c r="B458" s="311"/>
      <c r="C458" s="311"/>
      <c r="D458" s="311"/>
      <c r="E458" s="311"/>
      <c r="F458" s="311"/>
      <c r="G458" s="311"/>
      <c r="H458" s="311"/>
      <c r="I458" s="311"/>
      <c r="J458" s="311"/>
      <c r="K458" s="311"/>
      <c r="L458" s="311"/>
      <c r="M458" s="311"/>
      <c r="N458" s="311"/>
      <c r="O458" s="311"/>
      <c r="P458" s="311"/>
    </row>
    <row r="459" spans="1:16" ht="15.75" customHeight="1">
      <c r="A459" s="311"/>
      <c r="B459" s="311"/>
      <c r="C459" s="311"/>
      <c r="D459" s="311"/>
      <c r="E459" s="311"/>
      <c r="F459" s="311"/>
      <c r="G459" s="311"/>
      <c r="H459" s="311"/>
      <c r="I459" s="311"/>
      <c r="J459" s="311"/>
      <c r="K459" s="311"/>
      <c r="L459" s="311"/>
      <c r="M459" s="311"/>
      <c r="N459" s="311"/>
      <c r="O459" s="311"/>
      <c r="P459" s="311"/>
    </row>
    <row r="460" spans="1:16" ht="15.75" customHeight="1">
      <c r="A460" s="311"/>
      <c r="B460" s="311"/>
      <c r="C460" s="311"/>
      <c r="D460" s="311"/>
      <c r="E460" s="311"/>
      <c r="F460" s="311"/>
      <c r="G460" s="311"/>
      <c r="H460" s="311"/>
      <c r="I460" s="311"/>
      <c r="J460" s="311"/>
      <c r="K460" s="311"/>
      <c r="L460" s="311"/>
      <c r="M460" s="311"/>
      <c r="N460" s="311"/>
      <c r="O460" s="311"/>
      <c r="P460" s="311"/>
    </row>
    <row r="461" spans="1:16" ht="15.75" customHeight="1">
      <c r="A461" s="311"/>
      <c r="B461" s="311"/>
      <c r="C461" s="311"/>
      <c r="D461" s="311"/>
      <c r="E461" s="311"/>
      <c r="F461" s="311"/>
      <c r="G461" s="311"/>
      <c r="H461" s="311"/>
      <c r="I461" s="311"/>
      <c r="J461" s="311"/>
      <c r="K461" s="311"/>
      <c r="L461" s="311"/>
      <c r="M461" s="311"/>
      <c r="N461" s="311"/>
      <c r="O461" s="311"/>
      <c r="P461" s="311"/>
    </row>
    <row r="462" spans="1:16" ht="15.75" customHeight="1">
      <c r="A462" s="311"/>
      <c r="B462" s="311"/>
      <c r="C462" s="311"/>
      <c r="D462" s="311"/>
      <c r="E462" s="311"/>
      <c r="F462" s="311"/>
      <c r="G462" s="311"/>
      <c r="H462" s="311"/>
      <c r="I462" s="311"/>
      <c r="J462" s="311"/>
      <c r="K462" s="311"/>
      <c r="L462" s="311"/>
      <c r="M462" s="311"/>
      <c r="N462" s="311"/>
      <c r="O462" s="311"/>
      <c r="P462" s="311"/>
    </row>
    <row r="463" spans="1:16" ht="15.75" customHeight="1">
      <c r="A463" s="311"/>
      <c r="B463" s="311"/>
      <c r="C463" s="311"/>
      <c r="D463" s="311"/>
      <c r="E463" s="311"/>
      <c r="F463" s="311"/>
      <c r="G463" s="311"/>
      <c r="H463" s="311"/>
      <c r="I463" s="311"/>
      <c r="J463" s="311"/>
      <c r="K463" s="311"/>
      <c r="L463" s="311"/>
      <c r="M463" s="311"/>
      <c r="N463" s="311"/>
      <c r="O463" s="311"/>
      <c r="P463" s="311"/>
    </row>
    <row r="464" spans="1:16" ht="15.75" customHeight="1">
      <c r="A464" s="311"/>
      <c r="B464" s="311"/>
      <c r="C464" s="311"/>
      <c r="D464" s="311"/>
      <c r="E464" s="311"/>
      <c r="F464" s="311"/>
      <c r="G464" s="311"/>
      <c r="H464" s="311"/>
      <c r="I464" s="311"/>
      <c r="J464" s="311"/>
      <c r="K464" s="311"/>
      <c r="L464" s="311"/>
      <c r="M464" s="311"/>
      <c r="N464" s="311"/>
      <c r="O464" s="311"/>
      <c r="P464" s="311"/>
    </row>
    <row r="465" spans="1:16" ht="15.75" customHeight="1">
      <c r="A465" s="311"/>
      <c r="B465" s="311"/>
      <c r="C465" s="311"/>
      <c r="D465" s="311"/>
      <c r="E465" s="311"/>
      <c r="F465" s="311"/>
      <c r="G465" s="311"/>
      <c r="H465" s="311"/>
      <c r="I465" s="311"/>
      <c r="J465" s="311"/>
      <c r="K465" s="311"/>
      <c r="L465" s="311"/>
      <c r="M465" s="311"/>
      <c r="N465" s="311"/>
      <c r="O465" s="311"/>
      <c r="P465" s="311"/>
    </row>
    <row r="466" spans="1:16" ht="15.75" customHeight="1">
      <c r="A466" s="311"/>
      <c r="B466" s="311"/>
      <c r="C466" s="311"/>
      <c r="D466" s="311"/>
      <c r="E466" s="311"/>
      <c r="F466" s="311"/>
      <c r="G466" s="311"/>
      <c r="H466" s="311"/>
      <c r="I466" s="311"/>
      <c r="J466" s="311"/>
      <c r="K466" s="311"/>
      <c r="L466" s="311"/>
      <c r="M466" s="311"/>
      <c r="N466" s="311"/>
      <c r="O466" s="311"/>
      <c r="P466" s="311"/>
    </row>
    <row r="467" spans="1:16" ht="15.75" customHeight="1">
      <c r="A467" s="311"/>
      <c r="B467" s="311"/>
      <c r="C467" s="311"/>
      <c r="D467" s="311"/>
      <c r="E467" s="311"/>
      <c r="F467" s="311"/>
      <c r="G467" s="311"/>
      <c r="H467" s="311"/>
      <c r="I467" s="311"/>
      <c r="J467" s="311"/>
      <c r="K467" s="311"/>
      <c r="L467" s="311"/>
      <c r="M467" s="311"/>
      <c r="N467" s="311"/>
      <c r="O467" s="311"/>
      <c r="P467" s="311"/>
    </row>
    <row r="468" spans="1:16" ht="15.75" customHeight="1">
      <c r="A468" s="311"/>
      <c r="B468" s="311"/>
      <c r="C468" s="311"/>
      <c r="D468" s="311"/>
      <c r="E468" s="311"/>
      <c r="F468" s="311"/>
      <c r="G468" s="311"/>
      <c r="H468" s="311"/>
      <c r="I468" s="311"/>
      <c r="J468" s="311"/>
      <c r="K468" s="311"/>
      <c r="L468" s="311"/>
      <c r="M468" s="311"/>
      <c r="N468" s="311"/>
      <c r="O468" s="311"/>
      <c r="P468" s="311"/>
    </row>
    <row r="469" spans="1:16" ht="15.75" customHeight="1">
      <c r="A469" s="311"/>
      <c r="B469" s="311"/>
      <c r="C469" s="311"/>
      <c r="D469" s="311"/>
      <c r="E469" s="311"/>
      <c r="F469" s="311"/>
      <c r="G469" s="311"/>
      <c r="H469" s="311"/>
      <c r="I469" s="311"/>
      <c r="J469" s="311"/>
      <c r="K469" s="311"/>
      <c r="L469" s="311"/>
      <c r="M469" s="311"/>
      <c r="N469" s="311"/>
      <c r="O469" s="311"/>
      <c r="P469" s="311"/>
    </row>
    <row r="470" spans="1:16" ht="15.75" customHeight="1">
      <c r="A470" s="311"/>
      <c r="B470" s="311"/>
      <c r="C470" s="311"/>
      <c r="D470" s="311"/>
      <c r="E470" s="311"/>
      <c r="F470" s="311"/>
      <c r="G470" s="311"/>
      <c r="H470" s="311"/>
      <c r="I470" s="311"/>
      <c r="J470" s="311"/>
      <c r="K470" s="311"/>
      <c r="L470" s="311"/>
      <c r="M470" s="311"/>
      <c r="N470" s="311"/>
      <c r="O470" s="311"/>
      <c r="P470" s="311"/>
    </row>
    <row r="471" spans="1:16" ht="15.75" customHeight="1">
      <c r="A471" s="311"/>
      <c r="B471" s="311"/>
      <c r="C471" s="311"/>
      <c r="D471" s="311"/>
      <c r="E471" s="311"/>
      <c r="F471" s="311"/>
      <c r="G471" s="311"/>
      <c r="H471" s="311"/>
      <c r="I471" s="311"/>
      <c r="J471" s="311"/>
      <c r="K471" s="311"/>
      <c r="L471" s="311"/>
      <c r="M471" s="311"/>
      <c r="N471" s="311"/>
      <c r="O471" s="311"/>
      <c r="P471" s="311"/>
    </row>
    <row r="472" spans="1:16" ht="15.75" customHeight="1">
      <c r="A472" s="311"/>
      <c r="B472" s="311"/>
      <c r="C472" s="311"/>
      <c r="D472" s="311"/>
      <c r="E472" s="311"/>
      <c r="F472" s="311"/>
      <c r="G472" s="311"/>
      <c r="H472" s="311"/>
      <c r="I472" s="311"/>
      <c r="J472" s="311"/>
      <c r="K472" s="311"/>
      <c r="L472" s="311"/>
      <c r="M472" s="311"/>
      <c r="N472" s="311"/>
      <c r="O472" s="311"/>
      <c r="P472" s="311"/>
    </row>
    <row r="473" spans="1:16" ht="15.75" customHeight="1">
      <c r="A473" s="311"/>
      <c r="B473" s="311"/>
      <c r="C473" s="311"/>
      <c r="D473" s="311"/>
      <c r="E473" s="311"/>
      <c r="F473" s="311"/>
      <c r="G473" s="311"/>
      <c r="H473" s="311"/>
      <c r="I473" s="311"/>
      <c r="J473" s="311"/>
      <c r="K473" s="311"/>
      <c r="L473" s="311"/>
      <c r="M473" s="311"/>
      <c r="N473" s="311"/>
      <c r="O473" s="311"/>
      <c r="P473" s="311"/>
    </row>
    <row r="474" spans="1:16" ht="15.75" customHeight="1">
      <c r="A474" s="311"/>
      <c r="B474" s="311"/>
      <c r="C474" s="311"/>
      <c r="D474" s="311"/>
      <c r="E474" s="311"/>
      <c r="F474" s="311"/>
      <c r="G474" s="311"/>
      <c r="H474" s="311"/>
      <c r="I474" s="311"/>
      <c r="J474" s="311"/>
      <c r="K474" s="311"/>
      <c r="L474" s="311"/>
      <c r="M474" s="311"/>
      <c r="N474" s="311"/>
      <c r="O474" s="311"/>
      <c r="P474" s="311"/>
    </row>
    <row r="475" spans="1:16" ht="15.75" customHeight="1">
      <c r="A475" s="311"/>
      <c r="B475" s="311"/>
      <c r="C475" s="311"/>
      <c r="D475" s="311"/>
      <c r="E475" s="311"/>
      <c r="F475" s="311"/>
      <c r="G475" s="311"/>
      <c r="H475" s="311"/>
      <c r="I475" s="311"/>
      <c r="J475" s="311"/>
      <c r="K475" s="311"/>
      <c r="L475" s="311"/>
      <c r="M475" s="311"/>
      <c r="N475" s="311"/>
      <c r="O475" s="311"/>
      <c r="P475" s="311"/>
    </row>
    <row r="476" spans="1:16" ht="15.75" customHeight="1">
      <c r="A476" s="311"/>
      <c r="B476" s="311"/>
      <c r="C476" s="311"/>
      <c r="D476" s="311"/>
      <c r="E476" s="311"/>
      <c r="F476" s="311"/>
      <c r="G476" s="311"/>
      <c r="H476" s="311"/>
      <c r="I476" s="311"/>
      <c r="J476" s="311"/>
      <c r="K476" s="311"/>
      <c r="L476" s="311"/>
      <c r="M476" s="311"/>
      <c r="N476" s="311"/>
      <c r="O476" s="311"/>
      <c r="P476" s="311"/>
    </row>
    <row r="477" spans="1:16" ht="15.75" customHeight="1">
      <c r="A477" s="311"/>
      <c r="B477" s="311"/>
      <c r="C477" s="311"/>
      <c r="D477" s="311"/>
      <c r="E477" s="311"/>
      <c r="F477" s="311"/>
      <c r="G477" s="311"/>
      <c r="H477" s="311"/>
      <c r="I477" s="311"/>
      <c r="J477" s="311"/>
      <c r="K477" s="311"/>
      <c r="L477" s="311"/>
      <c r="M477" s="311"/>
      <c r="N477" s="311"/>
      <c r="O477" s="311"/>
      <c r="P477" s="311"/>
    </row>
    <row r="478" spans="1:16" ht="15.75" customHeight="1">
      <c r="A478" s="311"/>
      <c r="B478" s="311"/>
      <c r="C478" s="311"/>
      <c r="D478" s="311"/>
      <c r="E478" s="311"/>
      <c r="F478" s="311"/>
      <c r="G478" s="311"/>
      <c r="H478" s="311"/>
      <c r="I478" s="311"/>
      <c r="J478" s="311"/>
      <c r="K478" s="311"/>
      <c r="L478" s="311"/>
      <c r="M478" s="311"/>
      <c r="N478" s="311"/>
      <c r="O478" s="311"/>
      <c r="P478" s="311"/>
    </row>
    <row r="479" spans="1:16" ht="15.75" customHeight="1">
      <c r="A479" s="311"/>
      <c r="B479" s="311"/>
      <c r="C479" s="311"/>
      <c r="D479" s="311"/>
      <c r="E479" s="311"/>
      <c r="F479" s="311"/>
      <c r="G479" s="311"/>
      <c r="H479" s="311"/>
      <c r="I479" s="311"/>
      <c r="J479" s="311"/>
      <c r="K479" s="311"/>
      <c r="L479" s="311"/>
      <c r="M479" s="311"/>
      <c r="N479" s="311"/>
      <c r="O479" s="311"/>
      <c r="P479" s="311"/>
    </row>
    <row r="480" spans="1:16" ht="15.75" customHeight="1">
      <c r="A480" s="311"/>
      <c r="B480" s="311"/>
      <c r="C480" s="311"/>
      <c r="D480" s="311"/>
      <c r="E480" s="311"/>
      <c r="F480" s="311"/>
      <c r="G480" s="311"/>
      <c r="H480" s="311"/>
      <c r="I480" s="311"/>
      <c r="J480" s="311"/>
      <c r="K480" s="311"/>
      <c r="L480" s="311"/>
      <c r="M480" s="311"/>
      <c r="N480" s="311"/>
      <c r="O480" s="311"/>
      <c r="P480" s="311"/>
    </row>
    <row r="481" spans="1:16" ht="15.75" customHeight="1">
      <c r="A481" s="311"/>
      <c r="B481" s="311"/>
      <c r="C481" s="311"/>
      <c r="D481" s="311"/>
      <c r="E481" s="311"/>
      <c r="F481" s="311"/>
      <c r="G481" s="311"/>
      <c r="H481" s="311"/>
      <c r="I481" s="311"/>
      <c r="J481" s="311"/>
      <c r="K481" s="311"/>
      <c r="L481" s="311"/>
      <c r="M481" s="311"/>
      <c r="N481" s="311"/>
      <c r="O481" s="311"/>
      <c r="P481" s="311"/>
    </row>
    <row r="482" spans="1:16" ht="15.75" customHeight="1">
      <c r="A482" s="311"/>
      <c r="B482" s="311"/>
      <c r="C482" s="311"/>
      <c r="D482" s="311"/>
      <c r="E482" s="311"/>
      <c r="F482" s="311"/>
      <c r="G482" s="311"/>
      <c r="H482" s="311"/>
      <c r="I482" s="311"/>
      <c r="J482" s="311"/>
      <c r="K482" s="311"/>
      <c r="L482" s="311"/>
      <c r="M482" s="311"/>
      <c r="N482" s="311"/>
      <c r="O482" s="311"/>
      <c r="P482" s="311"/>
    </row>
    <row r="483" spans="1:16" ht="15.75" customHeight="1">
      <c r="A483" s="311"/>
      <c r="B483" s="311"/>
      <c r="C483" s="311"/>
      <c r="D483" s="311"/>
      <c r="E483" s="311"/>
      <c r="F483" s="311"/>
      <c r="G483" s="311"/>
      <c r="H483" s="311"/>
      <c r="I483" s="311"/>
      <c r="J483" s="311"/>
      <c r="K483" s="311"/>
      <c r="L483" s="311"/>
      <c r="M483" s="311"/>
      <c r="N483" s="311"/>
      <c r="O483" s="311"/>
      <c r="P483" s="311"/>
    </row>
    <row r="484" spans="1:16" ht="15.75" customHeight="1">
      <c r="A484" s="311"/>
      <c r="B484" s="311"/>
      <c r="C484" s="311"/>
      <c r="D484" s="311"/>
      <c r="E484" s="311"/>
      <c r="F484" s="311"/>
      <c r="G484" s="311"/>
      <c r="H484" s="311"/>
      <c r="I484" s="311"/>
      <c r="J484" s="311"/>
      <c r="K484" s="311"/>
      <c r="L484" s="311"/>
      <c r="M484" s="311"/>
      <c r="N484" s="311"/>
      <c r="O484" s="311"/>
      <c r="P484" s="311"/>
    </row>
    <row r="485" spans="1:16" ht="15.75" customHeight="1">
      <c r="A485" s="311"/>
      <c r="B485" s="311"/>
      <c r="C485" s="311"/>
      <c r="D485" s="311"/>
      <c r="E485" s="311"/>
      <c r="F485" s="311"/>
      <c r="G485" s="311"/>
      <c r="H485" s="311"/>
      <c r="I485" s="311"/>
      <c r="J485" s="311"/>
      <c r="K485" s="311"/>
      <c r="L485" s="311"/>
      <c r="M485" s="311"/>
      <c r="N485" s="311"/>
      <c r="O485" s="311"/>
      <c r="P485" s="311"/>
    </row>
    <row r="486" spans="1:16" ht="15.75" customHeight="1">
      <c r="A486" s="311"/>
      <c r="B486" s="311"/>
      <c r="C486" s="311"/>
      <c r="D486" s="311"/>
      <c r="E486" s="311"/>
      <c r="F486" s="311"/>
      <c r="G486" s="311"/>
      <c r="H486" s="311"/>
      <c r="I486" s="311"/>
      <c r="J486" s="311"/>
      <c r="K486" s="311"/>
      <c r="L486" s="311"/>
      <c r="M486" s="311"/>
      <c r="N486" s="311"/>
      <c r="O486" s="311"/>
      <c r="P486" s="311"/>
    </row>
    <row r="487" spans="1:16" ht="15.75" customHeight="1">
      <c r="A487" s="311"/>
      <c r="B487" s="311"/>
      <c r="C487" s="311"/>
      <c r="D487" s="311"/>
      <c r="E487" s="311"/>
      <c r="F487" s="311"/>
      <c r="G487" s="311"/>
      <c r="H487" s="311"/>
      <c r="I487" s="311"/>
      <c r="J487" s="311"/>
      <c r="K487" s="311"/>
      <c r="L487" s="311"/>
      <c r="M487" s="311"/>
      <c r="N487" s="311"/>
      <c r="O487" s="311"/>
      <c r="P487" s="311"/>
    </row>
    <row r="488" spans="1:16" ht="15.75" customHeight="1">
      <c r="A488" s="311"/>
      <c r="B488" s="311"/>
      <c r="C488" s="311"/>
      <c r="D488" s="311"/>
      <c r="E488" s="311"/>
      <c r="F488" s="311"/>
      <c r="G488" s="311"/>
      <c r="H488" s="311"/>
      <c r="I488" s="311"/>
      <c r="J488" s="311"/>
      <c r="K488" s="311"/>
      <c r="L488" s="311"/>
      <c r="M488" s="311"/>
      <c r="N488" s="311"/>
      <c r="O488" s="311"/>
      <c r="P488" s="311"/>
    </row>
    <row r="489" spans="1:16" ht="15.75" customHeight="1">
      <c r="A489" s="311"/>
      <c r="B489" s="311"/>
      <c r="C489" s="311"/>
      <c r="D489" s="311"/>
      <c r="E489" s="311"/>
      <c r="F489" s="311"/>
      <c r="G489" s="311"/>
      <c r="H489" s="311"/>
      <c r="I489" s="311"/>
      <c r="J489" s="311"/>
      <c r="K489" s="311"/>
      <c r="L489" s="311"/>
      <c r="M489" s="311"/>
      <c r="N489" s="311"/>
      <c r="O489" s="311"/>
      <c r="P489" s="311"/>
    </row>
    <row r="490" spans="1:16" ht="15.75" customHeight="1">
      <c r="A490" s="311"/>
      <c r="B490" s="311"/>
      <c r="C490" s="311"/>
      <c r="D490" s="311"/>
      <c r="E490" s="311"/>
      <c r="F490" s="311"/>
      <c r="G490" s="311"/>
      <c r="H490" s="311"/>
      <c r="I490" s="311"/>
      <c r="J490" s="311"/>
      <c r="K490" s="311"/>
      <c r="L490" s="311"/>
      <c r="M490" s="311"/>
      <c r="N490" s="311"/>
      <c r="O490" s="311"/>
      <c r="P490" s="311"/>
    </row>
    <row r="491" spans="1:16" ht="15.75" customHeight="1">
      <c r="A491" s="311"/>
      <c r="B491" s="311"/>
      <c r="C491" s="311"/>
      <c r="D491" s="311"/>
      <c r="E491" s="311"/>
      <c r="F491" s="311"/>
      <c r="G491" s="311"/>
      <c r="H491" s="311"/>
      <c r="I491" s="311"/>
      <c r="J491" s="311"/>
      <c r="K491" s="311"/>
      <c r="L491" s="311"/>
      <c r="M491" s="311"/>
      <c r="N491" s="311"/>
      <c r="O491" s="311"/>
      <c r="P491" s="311"/>
    </row>
    <row r="492" spans="1:16" ht="15.75" customHeight="1">
      <c r="A492" s="311"/>
      <c r="B492" s="311"/>
      <c r="C492" s="311"/>
      <c r="D492" s="311"/>
      <c r="E492" s="311"/>
      <c r="F492" s="311"/>
      <c r="G492" s="311"/>
      <c r="H492" s="311"/>
      <c r="I492" s="311"/>
      <c r="J492" s="311"/>
      <c r="K492" s="311"/>
      <c r="L492" s="311"/>
      <c r="M492" s="311"/>
      <c r="N492" s="311"/>
      <c r="O492" s="311"/>
      <c r="P492" s="311"/>
    </row>
    <row r="493" spans="1:16" ht="15.75" customHeight="1">
      <c r="A493" s="311"/>
      <c r="B493" s="311"/>
      <c r="C493" s="311"/>
      <c r="D493" s="311"/>
      <c r="E493" s="311"/>
      <c r="F493" s="311"/>
      <c r="G493" s="311"/>
      <c r="H493" s="311"/>
      <c r="I493" s="311"/>
      <c r="J493" s="311"/>
      <c r="K493" s="311"/>
      <c r="L493" s="311"/>
      <c r="M493" s="311"/>
      <c r="N493" s="311"/>
      <c r="O493" s="311"/>
      <c r="P493" s="311"/>
    </row>
    <row r="494" spans="1:16" ht="15.75" customHeight="1">
      <c r="A494" s="311"/>
      <c r="B494" s="311"/>
      <c r="C494" s="311"/>
      <c r="D494" s="311"/>
      <c r="E494" s="311"/>
      <c r="F494" s="311"/>
      <c r="G494" s="311"/>
      <c r="H494" s="311"/>
      <c r="I494" s="311"/>
      <c r="J494" s="311"/>
      <c r="K494" s="311"/>
      <c r="L494" s="311"/>
      <c r="M494" s="311"/>
      <c r="N494" s="311"/>
      <c r="O494" s="311"/>
      <c r="P494" s="311"/>
    </row>
    <row r="495" spans="1:16" ht="15.75" customHeight="1">
      <c r="A495" s="311"/>
      <c r="B495" s="311"/>
      <c r="C495" s="311"/>
      <c r="D495" s="311"/>
      <c r="E495" s="311"/>
      <c r="F495" s="311"/>
      <c r="G495" s="311"/>
      <c r="H495" s="311"/>
      <c r="I495" s="311"/>
      <c r="J495" s="311"/>
      <c r="K495" s="311"/>
      <c r="L495" s="311"/>
      <c r="M495" s="311"/>
      <c r="N495" s="311"/>
      <c r="O495" s="311"/>
      <c r="P495" s="311"/>
    </row>
    <row r="496" spans="1:16" ht="15.75" customHeight="1">
      <c r="A496" s="311"/>
      <c r="B496" s="311"/>
      <c r="C496" s="311"/>
      <c r="D496" s="311"/>
      <c r="E496" s="311"/>
      <c r="F496" s="311"/>
      <c r="G496" s="311"/>
      <c r="H496" s="311"/>
      <c r="I496" s="311"/>
      <c r="J496" s="311"/>
      <c r="K496" s="311"/>
      <c r="L496" s="311"/>
      <c r="M496" s="311"/>
      <c r="N496" s="311"/>
      <c r="O496" s="311"/>
      <c r="P496" s="311"/>
    </row>
    <row r="497" spans="1:16" ht="15.75" customHeight="1">
      <c r="A497" s="311"/>
      <c r="B497" s="311"/>
      <c r="C497" s="311"/>
      <c r="D497" s="311"/>
      <c r="E497" s="311"/>
      <c r="F497" s="311"/>
      <c r="G497" s="311"/>
      <c r="H497" s="311"/>
      <c r="I497" s="311"/>
      <c r="J497" s="311"/>
      <c r="K497" s="311"/>
      <c r="L497" s="311"/>
      <c r="M497" s="311"/>
      <c r="N497" s="311"/>
      <c r="O497" s="311"/>
      <c r="P497" s="311"/>
    </row>
    <row r="498" spans="1:16" ht="15.75" customHeight="1">
      <c r="A498" s="311"/>
      <c r="B498" s="311"/>
      <c r="C498" s="311"/>
      <c r="D498" s="311"/>
      <c r="E498" s="311"/>
      <c r="F498" s="311"/>
      <c r="G498" s="311"/>
      <c r="H498" s="311"/>
      <c r="I498" s="311"/>
      <c r="J498" s="311"/>
      <c r="K498" s="311"/>
      <c r="L498" s="311"/>
      <c r="M498" s="311"/>
      <c r="N498" s="311"/>
      <c r="O498" s="311"/>
      <c r="P498" s="311"/>
    </row>
    <row r="499" spans="1:16" ht="15.75" customHeight="1">
      <c r="A499" s="311"/>
      <c r="B499" s="311"/>
      <c r="C499" s="311"/>
      <c r="D499" s="311"/>
      <c r="E499" s="311"/>
      <c r="F499" s="311"/>
      <c r="G499" s="311"/>
      <c r="H499" s="311"/>
      <c r="I499" s="311"/>
      <c r="J499" s="311"/>
      <c r="K499" s="311"/>
      <c r="L499" s="311"/>
      <c r="M499" s="311"/>
      <c r="N499" s="311"/>
      <c r="O499" s="311"/>
      <c r="P499" s="311"/>
    </row>
    <row r="500" spans="1:16" ht="15.75" customHeight="1">
      <c r="A500" s="311"/>
      <c r="B500" s="311"/>
      <c r="C500" s="311"/>
      <c r="D500" s="311"/>
      <c r="E500" s="311"/>
      <c r="F500" s="311"/>
      <c r="G500" s="311"/>
      <c r="H500" s="311"/>
      <c r="I500" s="311"/>
      <c r="J500" s="311"/>
      <c r="K500" s="311"/>
      <c r="L500" s="311"/>
      <c r="M500" s="311"/>
      <c r="N500" s="311"/>
      <c r="O500" s="311"/>
      <c r="P500" s="311"/>
    </row>
    <row r="501" spans="1:16" ht="15.75" customHeight="1">
      <c r="A501" s="311"/>
      <c r="B501" s="311"/>
      <c r="C501" s="311"/>
      <c r="D501" s="311"/>
      <c r="E501" s="311"/>
      <c r="F501" s="311"/>
      <c r="G501" s="311"/>
      <c r="H501" s="311"/>
      <c r="I501" s="311"/>
      <c r="J501" s="311"/>
      <c r="K501" s="311"/>
      <c r="L501" s="311"/>
      <c r="M501" s="311"/>
      <c r="N501" s="311"/>
      <c r="O501" s="311"/>
      <c r="P501" s="311"/>
    </row>
    <row r="502" spans="1:16" ht="15.75" customHeight="1">
      <c r="A502" s="311"/>
      <c r="B502" s="311"/>
      <c r="C502" s="311"/>
      <c r="D502" s="311"/>
      <c r="E502" s="311"/>
      <c r="F502" s="311"/>
      <c r="G502" s="311"/>
      <c r="H502" s="311"/>
      <c r="I502" s="311"/>
      <c r="J502" s="311"/>
      <c r="K502" s="311"/>
      <c r="L502" s="311"/>
      <c r="M502" s="311"/>
      <c r="N502" s="311"/>
      <c r="O502" s="311"/>
      <c r="P502" s="311"/>
    </row>
    <row r="503" spans="1:16" ht="15.75" customHeight="1">
      <c r="A503" s="311"/>
      <c r="B503" s="311"/>
      <c r="C503" s="311"/>
      <c r="D503" s="311"/>
      <c r="E503" s="311"/>
      <c r="F503" s="311"/>
      <c r="G503" s="311"/>
      <c r="H503" s="311"/>
      <c r="I503" s="311"/>
      <c r="J503" s="311"/>
      <c r="K503" s="311"/>
      <c r="L503" s="311"/>
      <c r="M503" s="311"/>
      <c r="N503" s="311"/>
      <c r="O503" s="311"/>
      <c r="P503" s="311"/>
    </row>
    <row r="504" spans="1:16" ht="15.75" customHeight="1">
      <c r="A504" s="311"/>
      <c r="B504" s="311"/>
      <c r="C504" s="311"/>
      <c r="D504" s="311"/>
      <c r="E504" s="311"/>
      <c r="F504" s="311"/>
      <c r="G504" s="311"/>
      <c r="H504" s="311"/>
      <c r="I504" s="311"/>
      <c r="J504" s="311"/>
      <c r="K504" s="311"/>
      <c r="L504" s="311"/>
      <c r="M504" s="311"/>
      <c r="N504" s="311"/>
      <c r="O504" s="311"/>
      <c r="P504" s="311"/>
    </row>
    <row r="505" spans="1:16" ht="15.75" customHeight="1">
      <c r="A505" s="311"/>
      <c r="B505" s="311"/>
      <c r="C505" s="311"/>
      <c r="D505" s="311"/>
      <c r="E505" s="311"/>
      <c r="F505" s="311"/>
      <c r="G505" s="311"/>
      <c r="H505" s="311"/>
      <c r="I505" s="311"/>
      <c r="J505" s="311"/>
      <c r="K505" s="311"/>
      <c r="L505" s="311"/>
      <c r="M505" s="311"/>
      <c r="N505" s="311"/>
      <c r="O505" s="311"/>
      <c r="P505" s="311"/>
    </row>
    <row r="506" spans="1:16" ht="15.75" customHeight="1">
      <c r="A506" s="311"/>
      <c r="B506" s="311"/>
      <c r="C506" s="311"/>
      <c r="D506" s="311"/>
      <c r="E506" s="311"/>
      <c r="F506" s="311"/>
      <c r="G506" s="311"/>
      <c r="H506" s="311"/>
      <c r="I506" s="311"/>
      <c r="J506" s="311"/>
      <c r="K506" s="311"/>
      <c r="L506" s="311"/>
      <c r="M506" s="311"/>
      <c r="N506" s="311"/>
      <c r="O506" s="311"/>
      <c r="P506" s="311"/>
    </row>
    <row r="507" spans="1:16" ht="15.75" customHeight="1">
      <c r="A507" s="311"/>
      <c r="B507" s="311"/>
      <c r="C507" s="311"/>
      <c r="D507" s="311"/>
      <c r="E507" s="311"/>
      <c r="F507" s="311"/>
      <c r="G507" s="311"/>
      <c r="H507" s="311"/>
      <c r="I507" s="311"/>
      <c r="J507" s="311"/>
      <c r="K507" s="311"/>
      <c r="L507" s="311"/>
      <c r="M507" s="311"/>
      <c r="N507" s="311"/>
      <c r="O507" s="311"/>
      <c r="P507" s="311"/>
    </row>
    <row r="508" spans="1:16" ht="15.75" customHeight="1">
      <c r="A508" s="311"/>
      <c r="B508" s="311"/>
      <c r="C508" s="311"/>
      <c r="D508" s="311"/>
      <c r="E508" s="311"/>
      <c r="F508" s="311"/>
      <c r="G508" s="311"/>
      <c r="H508" s="311"/>
      <c r="I508" s="311"/>
      <c r="J508" s="311"/>
      <c r="K508" s="311"/>
      <c r="L508" s="311"/>
      <c r="M508" s="311"/>
      <c r="N508" s="311"/>
      <c r="O508" s="311"/>
      <c r="P508" s="311"/>
    </row>
    <row r="509" spans="1:16" ht="15.75" customHeight="1">
      <c r="A509" s="311"/>
      <c r="B509" s="311"/>
      <c r="C509" s="311"/>
      <c r="D509" s="311"/>
      <c r="E509" s="311"/>
      <c r="F509" s="311"/>
      <c r="G509" s="311"/>
      <c r="H509" s="311"/>
      <c r="I509" s="311"/>
      <c r="J509" s="311"/>
      <c r="K509" s="311"/>
      <c r="L509" s="311"/>
      <c r="M509" s="311"/>
      <c r="N509" s="311"/>
      <c r="O509" s="311"/>
      <c r="P509" s="311"/>
    </row>
    <row r="510" spans="1:16" ht="15.75" customHeight="1">
      <c r="A510" s="311"/>
      <c r="B510" s="311"/>
      <c r="C510" s="311"/>
      <c r="D510" s="311"/>
      <c r="E510" s="311"/>
      <c r="F510" s="311"/>
      <c r="G510" s="311"/>
      <c r="H510" s="311"/>
      <c r="I510" s="311"/>
      <c r="J510" s="311"/>
      <c r="K510" s="311"/>
      <c r="L510" s="311"/>
      <c r="M510" s="311"/>
      <c r="N510" s="311"/>
      <c r="O510" s="311"/>
      <c r="P510" s="311"/>
    </row>
    <row r="511" spans="1:16" ht="15.75" customHeight="1">
      <c r="A511" s="311"/>
      <c r="B511" s="311"/>
      <c r="C511" s="311"/>
      <c r="D511" s="311"/>
      <c r="E511" s="311"/>
      <c r="F511" s="311"/>
      <c r="G511" s="311"/>
      <c r="H511" s="311"/>
      <c r="I511" s="311"/>
      <c r="J511" s="311"/>
      <c r="K511" s="311"/>
      <c r="L511" s="311"/>
      <c r="M511" s="311"/>
      <c r="N511" s="311"/>
      <c r="O511" s="311"/>
      <c r="P511" s="311"/>
    </row>
    <row r="512" spans="1:16" ht="15.75" customHeight="1">
      <c r="A512" s="311"/>
      <c r="B512" s="311"/>
      <c r="C512" s="311"/>
      <c r="D512" s="311"/>
      <c r="E512" s="311"/>
      <c r="F512" s="311"/>
      <c r="G512" s="311"/>
      <c r="H512" s="311"/>
      <c r="I512" s="311"/>
      <c r="J512" s="311"/>
      <c r="K512" s="311"/>
      <c r="L512" s="311"/>
      <c r="M512" s="311"/>
      <c r="N512" s="311"/>
      <c r="O512" s="311"/>
      <c r="P512" s="311"/>
    </row>
    <row r="513" spans="1:16" ht="15.75" customHeight="1">
      <c r="A513" s="311"/>
      <c r="B513" s="311"/>
      <c r="C513" s="311"/>
      <c r="D513" s="311"/>
      <c r="E513" s="311"/>
      <c r="F513" s="311"/>
      <c r="G513" s="311"/>
      <c r="H513" s="311"/>
      <c r="I513" s="311"/>
      <c r="J513" s="311"/>
      <c r="K513" s="311"/>
      <c r="L513" s="311"/>
      <c r="M513" s="311"/>
      <c r="N513" s="311"/>
      <c r="O513" s="311"/>
      <c r="P513" s="311"/>
    </row>
    <row r="514" spans="1:16" ht="15.75" customHeight="1">
      <c r="A514" s="311"/>
      <c r="B514" s="311"/>
      <c r="C514" s="311"/>
      <c r="D514" s="311"/>
      <c r="E514" s="311"/>
      <c r="F514" s="311"/>
      <c r="G514" s="311"/>
      <c r="H514" s="311"/>
      <c r="I514" s="311"/>
      <c r="J514" s="311"/>
      <c r="K514" s="311"/>
      <c r="L514" s="311"/>
      <c r="M514" s="311"/>
      <c r="N514" s="311"/>
      <c r="O514" s="311"/>
      <c r="P514" s="311"/>
    </row>
    <row r="515" spans="1:16" ht="15.75" customHeight="1">
      <c r="A515" s="311"/>
      <c r="B515" s="311"/>
      <c r="C515" s="311"/>
      <c r="D515" s="311"/>
      <c r="E515" s="311"/>
      <c r="F515" s="311"/>
      <c r="G515" s="311"/>
      <c r="H515" s="311"/>
      <c r="I515" s="311"/>
      <c r="J515" s="311"/>
      <c r="K515" s="311"/>
      <c r="L515" s="311"/>
      <c r="M515" s="311"/>
      <c r="N515" s="311"/>
      <c r="O515" s="311"/>
      <c r="P515" s="311"/>
    </row>
    <row r="516" spans="1:16" ht="15.75" customHeight="1">
      <c r="A516" s="311"/>
      <c r="B516" s="311"/>
      <c r="C516" s="311"/>
      <c r="D516" s="311"/>
      <c r="E516" s="311"/>
      <c r="F516" s="311"/>
      <c r="G516" s="311"/>
      <c r="H516" s="311"/>
      <c r="I516" s="311"/>
      <c r="J516" s="311"/>
      <c r="K516" s="311"/>
      <c r="L516" s="311"/>
      <c r="M516" s="311"/>
      <c r="N516" s="311"/>
      <c r="O516" s="311"/>
      <c r="P516" s="311"/>
    </row>
    <row r="517" spans="1:16" ht="15.75" customHeight="1">
      <c r="A517" s="311"/>
      <c r="B517" s="311"/>
      <c r="C517" s="311"/>
      <c r="D517" s="311"/>
      <c r="E517" s="311"/>
      <c r="F517" s="311"/>
      <c r="G517" s="311"/>
      <c r="H517" s="311"/>
      <c r="I517" s="311"/>
      <c r="J517" s="311"/>
      <c r="K517" s="311"/>
      <c r="L517" s="311"/>
      <c r="M517" s="311"/>
      <c r="N517" s="311"/>
      <c r="O517" s="311"/>
      <c r="P517" s="311"/>
    </row>
    <row r="518" spans="1:16" ht="15.75" customHeight="1">
      <c r="A518" s="311"/>
      <c r="B518" s="311"/>
      <c r="C518" s="311"/>
      <c r="D518" s="311"/>
      <c r="E518" s="311"/>
      <c r="F518" s="311"/>
      <c r="G518" s="311"/>
      <c r="H518" s="311"/>
      <c r="I518" s="311"/>
      <c r="J518" s="311"/>
      <c r="K518" s="311"/>
      <c r="L518" s="311"/>
      <c r="M518" s="311"/>
      <c r="N518" s="311"/>
      <c r="O518" s="311"/>
      <c r="P518" s="311"/>
    </row>
    <row r="519" spans="1:16" ht="15.75" customHeight="1">
      <c r="A519" s="311"/>
      <c r="B519" s="311"/>
      <c r="C519" s="311"/>
      <c r="D519" s="311"/>
      <c r="E519" s="311"/>
      <c r="F519" s="311"/>
      <c r="G519" s="311"/>
      <c r="H519" s="311"/>
      <c r="I519" s="311"/>
      <c r="J519" s="311"/>
      <c r="K519" s="311"/>
      <c r="L519" s="311"/>
      <c r="M519" s="311"/>
      <c r="N519" s="311"/>
      <c r="O519" s="311"/>
      <c r="P519" s="311"/>
    </row>
    <row r="520" spans="1:16" ht="15.75" customHeight="1">
      <c r="A520" s="311"/>
      <c r="B520" s="311"/>
      <c r="C520" s="311"/>
      <c r="D520" s="311"/>
      <c r="E520" s="311"/>
      <c r="F520" s="311"/>
      <c r="G520" s="311"/>
      <c r="H520" s="311"/>
      <c r="I520" s="311"/>
      <c r="J520" s="311"/>
      <c r="K520" s="311"/>
      <c r="L520" s="311"/>
      <c r="M520" s="311"/>
      <c r="N520" s="311"/>
      <c r="O520" s="311"/>
      <c r="P520" s="311"/>
    </row>
    <row r="521" spans="1:16" ht="15.75" customHeight="1">
      <c r="A521" s="311"/>
      <c r="B521" s="311"/>
      <c r="C521" s="311"/>
      <c r="D521" s="311"/>
      <c r="E521" s="311"/>
      <c r="F521" s="311"/>
      <c r="G521" s="311"/>
      <c r="H521" s="311"/>
      <c r="I521" s="311"/>
      <c r="J521" s="311"/>
      <c r="K521" s="311"/>
      <c r="L521" s="311"/>
      <c r="M521" s="311"/>
      <c r="N521" s="311"/>
      <c r="O521" s="311"/>
      <c r="P521" s="311"/>
    </row>
    <row r="522" spans="1:16" ht="15.75" customHeight="1">
      <c r="A522" s="311"/>
      <c r="B522" s="311"/>
      <c r="C522" s="311"/>
      <c r="D522" s="311"/>
      <c r="E522" s="311"/>
      <c r="F522" s="311"/>
      <c r="G522" s="311"/>
      <c r="H522" s="311"/>
      <c r="I522" s="311"/>
      <c r="J522" s="311"/>
      <c r="K522" s="311"/>
      <c r="L522" s="311"/>
      <c r="M522" s="311"/>
      <c r="N522" s="311"/>
      <c r="O522" s="311"/>
      <c r="P522" s="311"/>
    </row>
    <row r="523" spans="1:16" ht="15.75" customHeight="1">
      <c r="A523" s="311"/>
      <c r="B523" s="311"/>
      <c r="C523" s="311"/>
      <c r="D523" s="311"/>
      <c r="E523" s="311"/>
      <c r="F523" s="311"/>
      <c r="G523" s="311"/>
      <c r="H523" s="311"/>
      <c r="I523" s="311"/>
      <c r="J523" s="311"/>
      <c r="K523" s="311"/>
      <c r="L523" s="311"/>
      <c r="M523" s="311"/>
      <c r="N523" s="311"/>
      <c r="O523" s="311"/>
      <c r="P523" s="311"/>
    </row>
    <row r="524" spans="1:16" ht="15.75" customHeight="1">
      <c r="A524" s="311"/>
      <c r="B524" s="311"/>
      <c r="C524" s="311"/>
      <c r="D524" s="311"/>
      <c r="E524" s="311"/>
      <c r="F524" s="311"/>
      <c r="G524" s="311"/>
      <c r="H524" s="311"/>
      <c r="I524" s="311"/>
      <c r="J524" s="311"/>
      <c r="K524" s="311"/>
      <c r="L524" s="311"/>
      <c r="M524" s="311"/>
      <c r="N524" s="311"/>
      <c r="O524" s="311"/>
      <c r="P524" s="311"/>
    </row>
    <row r="525" spans="1:16" ht="15.75" customHeight="1">
      <c r="A525" s="311"/>
      <c r="B525" s="311"/>
      <c r="C525" s="311"/>
      <c r="D525" s="311"/>
      <c r="E525" s="311"/>
      <c r="F525" s="311"/>
      <c r="G525" s="311"/>
      <c r="H525" s="311"/>
      <c r="I525" s="311"/>
      <c r="J525" s="311"/>
      <c r="K525" s="311"/>
      <c r="L525" s="311"/>
      <c r="M525" s="311"/>
      <c r="N525" s="311"/>
      <c r="O525" s="311"/>
      <c r="P525" s="311"/>
    </row>
    <row r="526" spans="1:16" ht="15.75" customHeight="1">
      <c r="A526" s="311"/>
      <c r="B526" s="311"/>
      <c r="C526" s="311"/>
      <c r="D526" s="311"/>
      <c r="E526" s="311"/>
      <c r="F526" s="311"/>
      <c r="G526" s="311"/>
      <c r="H526" s="311"/>
      <c r="I526" s="311"/>
      <c r="J526" s="311"/>
      <c r="K526" s="311"/>
      <c r="L526" s="311"/>
      <c r="M526" s="311"/>
      <c r="N526" s="311"/>
      <c r="O526" s="311"/>
      <c r="P526" s="311"/>
    </row>
    <row r="527" spans="1:16" ht="15.75" customHeight="1">
      <c r="A527" s="311"/>
      <c r="B527" s="311"/>
      <c r="C527" s="311"/>
      <c r="D527" s="311"/>
      <c r="E527" s="311"/>
      <c r="F527" s="311"/>
      <c r="G527" s="311"/>
      <c r="H527" s="311"/>
      <c r="I527" s="311"/>
      <c r="J527" s="311"/>
      <c r="K527" s="311"/>
      <c r="L527" s="311"/>
      <c r="M527" s="311"/>
      <c r="N527" s="311"/>
      <c r="O527" s="311"/>
      <c r="P527" s="311"/>
    </row>
    <row r="528" spans="1:16" ht="15.75" customHeight="1">
      <c r="A528" s="311"/>
      <c r="B528" s="311"/>
      <c r="C528" s="311"/>
      <c r="D528" s="311"/>
      <c r="E528" s="311"/>
      <c r="F528" s="311"/>
      <c r="G528" s="311"/>
      <c r="H528" s="311"/>
      <c r="I528" s="311"/>
      <c r="J528" s="311"/>
      <c r="K528" s="311"/>
      <c r="L528" s="311"/>
      <c r="M528" s="311"/>
      <c r="N528" s="311"/>
      <c r="O528" s="311"/>
      <c r="P528" s="311"/>
    </row>
    <row r="529" spans="1:16" ht="15.75" customHeight="1">
      <c r="A529" s="311"/>
      <c r="B529" s="311"/>
      <c r="C529" s="311"/>
      <c r="D529" s="311"/>
      <c r="E529" s="311"/>
      <c r="F529" s="311"/>
      <c r="G529" s="311"/>
      <c r="H529" s="311"/>
      <c r="I529" s="311"/>
      <c r="J529" s="311"/>
      <c r="K529" s="311"/>
      <c r="L529" s="311"/>
      <c r="M529" s="311"/>
      <c r="N529" s="311"/>
      <c r="O529" s="311"/>
      <c r="P529" s="311"/>
    </row>
    <row r="530" spans="1:16" ht="15.75" customHeight="1">
      <c r="A530" s="311"/>
      <c r="B530" s="311"/>
      <c r="C530" s="311"/>
      <c r="D530" s="311"/>
      <c r="E530" s="311"/>
      <c r="F530" s="311"/>
      <c r="G530" s="311"/>
      <c r="H530" s="311"/>
      <c r="I530" s="311"/>
      <c r="J530" s="311"/>
      <c r="K530" s="311"/>
      <c r="L530" s="311"/>
      <c r="M530" s="311"/>
      <c r="N530" s="311"/>
      <c r="O530" s="311"/>
      <c r="P530" s="311"/>
    </row>
    <row r="531" spans="1:16" ht="15.75" customHeight="1">
      <c r="A531" s="311"/>
      <c r="B531" s="311"/>
      <c r="C531" s="311"/>
      <c r="D531" s="311"/>
      <c r="E531" s="311"/>
      <c r="F531" s="311"/>
      <c r="G531" s="311"/>
      <c r="H531" s="311"/>
      <c r="I531" s="311"/>
      <c r="J531" s="311"/>
      <c r="K531" s="311"/>
      <c r="L531" s="311"/>
      <c r="M531" s="311"/>
      <c r="N531" s="311"/>
      <c r="O531" s="311"/>
      <c r="P531" s="311"/>
    </row>
    <row r="532" spans="1:16" ht="15.75" customHeight="1">
      <c r="A532" s="311"/>
      <c r="B532" s="311"/>
      <c r="C532" s="311"/>
      <c r="D532" s="311"/>
      <c r="E532" s="311"/>
      <c r="F532" s="311"/>
      <c r="G532" s="311"/>
      <c r="H532" s="311"/>
      <c r="I532" s="311"/>
      <c r="J532" s="311"/>
      <c r="K532" s="311"/>
      <c r="L532" s="311"/>
      <c r="M532" s="311"/>
      <c r="N532" s="311"/>
      <c r="O532" s="311"/>
      <c r="P532" s="311"/>
    </row>
    <row r="533" spans="1:16" ht="15.75" customHeight="1">
      <c r="A533" s="311"/>
      <c r="B533" s="311"/>
      <c r="C533" s="311"/>
      <c r="D533" s="311"/>
      <c r="E533" s="311"/>
      <c r="F533" s="311"/>
      <c r="G533" s="311"/>
      <c r="H533" s="311"/>
      <c r="I533" s="311"/>
      <c r="J533" s="311"/>
      <c r="K533" s="311"/>
      <c r="L533" s="311"/>
      <c r="M533" s="311"/>
      <c r="N533" s="311"/>
      <c r="O533" s="311"/>
      <c r="P533" s="311"/>
    </row>
    <row r="534" spans="1:16" ht="15.75" customHeight="1">
      <c r="A534" s="311"/>
      <c r="B534" s="311"/>
      <c r="C534" s="311"/>
      <c r="D534" s="311"/>
      <c r="E534" s="311"/>
      <c r="F534" s="311"/>
      <c r="G534" s="311"/>
      <c r="H534" s="311"/>
      <c r="I534" s="311"/>
      <c r="J534" s="311"/>
      <c r="K534" s="311"/>
      <c r="L534" s="311"/>
      <c r="M534" s="311"/>
      <c r="N534" s="311"/>
      <c r="O534" s="311"/>
      <c r="P534" s="311"/>
    </row>
    <row r="535" spans="1:16" ht="15.75" customHeight="1">
      <c r="A535" s="311"/>
      <c r="B535" s="311"/>
      <c r="C535" s="311"/>
      <c r="D535" s="311"/>
      <c r="E535" s="311"/>
      <c r="F535" s="311"/>
      <c r="G535" s="311"/>
      <c r="H535" s="311"/>
      <c r="I535" s="311"/>
      <c r="J535" s="311"/>
      <c r="K535" s="311"/>
      <c r="L535" s="311"/>
      <c r="M535" s="311"/>
      <c r="N535" s="311"/>
      <c r="O535" s="311"/>
      <c r="P535" s="311"/>
    </row>
    <row r="536" spans="1:16" ht="15.75" customHeight="1">
      <c r="A536" s="311"/>
      <c r="B536" s="311"/>
      <c r="C536" s="311"/>
      <c r="D536" s="311"/>
      <c r="E536" s="311"/>
      <c r="F536" s="311"/>
      <c r="G536" s="311"/>
      <c r="H536" s="311"/>
      <c r="I536" s="311"/>
      <c r="J536" s="311"/>
      <c r="K536" s="311"/>
      <c r="L536" s="311"/>
      <c r="M536" s="311"/>
      <c r="N536" s="311"/>
      <c r="O536" s="311"/>
      <c r="P536" s="311"/>
    </row>
    <row r="537" spans="1:16" ht="15.75" customHeight="1">
      <c r="A537" s="311"/>
      <c r="B537" s="311"/>
      <c r="C537" s="311"/>
      <c r="D537" s="311"/>
      <c r="E537" s="311"/>
      <c r="F537" s="311"/>
      <c r="G537" s="311"/>
      <c r="H537" s="311"/>
      <c r="I537" s="311"/>
      <c r="J537" s="311"/>
      <c r="K537" s="311"/>
      <c r="L537" s="311"/>
      <c r="M537" s="311"/>
      <c r="N537" s="311"/>
      <c r="O537" s="311"/>
      <c r="P537" s="311"/>
    </row>
    <row r="538" spans="1:16" ht="15.75" customHeight="1">
      <c r="A538" s="311"/>
      <c r="B538" s="311"/>
      <c r="C538" s="311"/>
      <c r="D538" s="311"/>
      <c r="E538" s="311"/>
      <c r="F538" s="311"/>
      <c r="G538" s="311"/>
      <c r="H538" s="311"/>
      <c r="I538" s="311"/>
      <c r="J538" s="311"/>
      <c r="K538" s="311"/>
      <c r="L538" s="311"/>
      <c r="M538" s="311"/>
      <c r="N538" s="311"/>
      <c r="O538" s="311"/>
      <c r="P538" s="311"/>
    </row>
    <row r="539" spans="1:16" ht="15.75" customHeight="1">
      <c r="A539" s="311"/>
      <c r="B539" s="311"/>
      <c r="C539" s="311"/>
      <c r="D539" s="311"/>
      <c r="E539" s="311"/>
      <c r="F539" s="311"/>
      <c r="G539" s="311"/>
      <c r="H539" s="311"/>
      <c r="I539" s="311"/>
      <c r="J539" s="311"/>
      <c r="K539" s="311"/>
      <c r="L539" s="311"/>
      <c r="M539" s="311"/>
      <c r="N539" s="311"/>
      <c r="O539" s="311"/>
      <c r="P539" s="311"/>
    </row>
    <row r="540" spans="1:16" ht="15.75" customHeight="1">
      <c r="A540" s="311"/>
      <c r="B540" s="311"/>
      <c r="C540" s="311"/>
      <c r="D540" s="311"/>
      <c r="E540" s="311"/>
      <c r="F540" s="311"/>
      <c r="G540" s="311"/>
      <c r="H540" s="311"/>
      <c r="I540" s="311"/>
      <c r="J540" s="311"/>
      <c r="K540" s="311"/>
      <c r="L540" s="311"/>
      <c r="M540" s="311"/>
      <c r="N540" s="311"/>
      <c r="O540" s="311"/>
      <c r="P540" s="311"/>
    </row>
    <row r="541" spans="1:16" ht="15.75" customHeight="1">
      <c r="A541" s="311"/>
      <c r="B541" s="311"/>
      <c r="C541" s="311"/>
      <c r="D541" s="311"/>
      <c r="E541" s="311"/>
      <c r="F541" s="311"/>
      <c r="G541" s="311"/>
      <c r="H541" s="311"/>
      <c r="I541" s="311"/>
      <c r="J541" s="311"/>
      <c r="K541" s="311"/>
      <c r="L541" s="311"/>
      <c r="M541" s="311"/>
      <c r="N541" s="311"/>
      <c r="O541" s="311"/>
      <c r="P541" s="311"/>
    </row>
    <row r="542" spans="1:16" ht="15.75" customHeight="1">
      <c r="A542" s="311"/>
      <c r="B542" s="311"/>
      <c r="C542" s="311"/>
      <c r="D542" s="311"/>
      <c r="E542" s="311"/>
      <c r="F542" s="311"/>
      <c r="G542" s="311"/>
      <c r="H542" s="311"/>
      <c r="I542" s="311"/>
      <c r="J542" s="311"/>
      <c r="K542" s="311"/>
      <c r="L542" s="311"/>
      <c r="M542" s="311"/>
      <c r="N542" s="311"/>
      <c r="O542" s="311"/>
      <c r="P542" s="311"/>
    </row>
    <row r="543" spans="1:16" ht="15.75" customHeight="1">
      <c r="A543" s="311"/>
      <c r="B543" s="311"/>
      <c r="C543" s="311"/>
      <c r="D543" s="311"/>
      <c r="E543" s="311"/>
      <c r="F543" s="311"/>
      <c r="G543" s="311"/>
      <c r="H543" s="311"/>
      <c r="I543" s="311"/>
      <c r="J543" s="311"/>
      <c r="K543" s="311"/>
      <c r="L543" s="311"/>
      <c r="M543" s="311"/>
      <c r="N543" s="311"/>
      <c r="O543" s="311"/>
      <c r="P543" s="311"/>
    </row>
    <row r="544" spans="1:16" ht="15.75" customHeight="1">
      <c r="A544" s="311"/>
      <c r="B544" s="311"/>
      <c r="C544" s="311"/>
      <c r="D544" s="311"/>
      <c r="E544" s="311"/>
      <c r="F544" s="311"/>
      <c r="G544" s="311"/>
      <c r="H544" s="311"/>
      <c r="I544" s="311"/>
      <c r="J544" s="311"/>
      <c r="K544" s="311"/>
      <c r="L544" s="311"/>
      <c r="M544" s="311"/>
      <c r="N544" s="311"/>
      <c r="O544" s="311"/>
      <c r="P544" s="311"/>
    </row>
    <row r="545" spans="1:16" ht="15.75" customHeight="1">
      <c r="A545" s="311"/>
      <c r="B545" s="311"/>
      <c r="C545" s="311"/>
      <c r="D545" s="311"/>
      <c r="E545" s="311"/>
      <c r="F545" s="311"/>
      <c r="G545" s="311"/>
      <c r="H545" s="311"/>
      <c r="I545" s="311"/>
      <c r="J545" s="311"/>
      <c r="K545" s="311"/>
      <c r="L545" s="311"/>
      <c r="M545" s="311"/>
      <c r="N545" s="311"/>
      <c r="O545" s="311"/>
      <c r="P545" s="311"/>
    </row>
    <row r="546" spans="1:16" ht="15.75" customHeight="1">
      <c r="A546" s="311"/>
      <c r="B546" s="311"/>
      <c r="C546" s="311"/>
      <c r="D546" s="311"/>
      <c r="E546" s="311"/>
      <c r="F546" s="311"/>
      <c r="G546" s="311"/>
      <c r="H546" s="311"/>
      <c r="I546" s="311"/>
      <c r="J546" s="311"/>
      <c r="K546" s="311"/>
      <c r="L546" s="311"/>
      <c r="M546" s="311"/>
      <c r="N546" s="311"/>
      <c r="O546" s="311"/>
      <c r="P546" s="311"/>
    </row>
    <row r="547" spans="1:16" ht="15.75" customHeight="1">
      <c r="A547" s="311"/>
      <c r="B547" s="311"/>
      <c r="C547" s="311"/>
      <c r="D547" s="311"/>
      <c r="E547" s="311"/>
      <c r="F547" s="311"/>
      <c r="G547" s="311"/>
      <c r="H547" s="311"/>
      <c r="I547" s="311"/>
      <c r="J547" s="311"/>
      <c r="K547" s="311"/>
      <c r="L547" s="311"/>
      <c r="M547" s="311"/>
      <c r="N547" s="311"/>
      <c r="O547" s="311"/>
      <c r="P547" s="311"/>
    </row>
    <row r="548" spans="1:16" ht="15.75" customHeight="1">
      <c r="A548" s="311"/>
      <c r="B548" s="311"/>
      <c r="C548" s="311"/>
      <c r="D548" s="311"/>
      <c r="E548" s="311"/>
      <c r="F548" s="311"/>
      <c r="G548" s="311"/>
      <c r="H548" s="311"/>
      <c r="I548" s="311"/>
      <c r="J548" s="311"/>
      <c r="K548" s="311"/>
      <c r="L548" s="311"/>
      <c r="M548" s="311"/>
      <c r="N548" s="311"/>
      <c r="O548" s="311"/>
      <c r="P548" s="311"/>
    </row>
    <row r="549" spans="1:16" ht="15.75" customHeight="1">
      <c r="A549" s="311"/>
      <c r="B549" s="311"/>
      <c r="C549" s="311"/>
      <c r="D549" s="311"/>
      <c r="E549" s="311"/>
      <c r="F549" s="311"/>
      <c r="G549" s="311"/>
      <c r="H549" s="311"/>
      <c r="I549" s="311"/>
      <c r="J549" s="311"/>
      <c r="K549" s="311"/>
      <c r="L549" s="311"/>
      <c r="M549" s="311"/>
      <c r="N549" s="311"/>
      <c r="O549" s="311"/>
      <c r="P549" s="311"/>
    </row>
    <row r="550" spans="1:16" ht="15.75" customHeight="1">
      <c r="A550" s="311"/>
      <c r="B550" s="311"/>
      <c r="C550" s="311"/>
      <c r="D550" s="311"/>
      <c r="E550" s="311"/>
      <c r="F550" s="311"/>
      <c r="G550" s="311"/>
      <c r="H550" s="311"/>
      <c r="I550" s="311"/>
      <c r="J550" s="311"/>
      <c r="K550" s="311"/>
      <c r="L550" s="311"/>
      <c r="M550" s="311"/>
      <c r="N550" s="311"/>
      <c r="O550" s="311"/>
      <c r="P550" s="311"/>
    </row>
    <row r="551" spans="1:16" ht="15.75" customHeight="1">
      <c r="A551" s="311"/>
      <c r="B551" s="311"/>
      <c r="C551" s="311"/>
      <c r="D551" s="311"/>
      <c r="E551" s="311"/>
      <c r="F551" s="311"/>
      <c r="G551" s="311"/>
      <c r="H551" s="311"/>
      <c r="I551" s="311"/>
      <c r="J551" s="311"/>
      <c r="K551" s="311"/>
      <c r="L551" s="311"/>
      <c r="M551" s="311"/>
      <c r="N551" s="311"/>
      <c r="O551" s="311"/>
      <c r="P551" s="311"/>
    </row>
    <row r="552" spans="1:16" ht="15.75" customHeight="1">
      <c r="A552" s="311"/>
      <c r="B552" s="311"/>
      <c r="C552" s="311"/>
      <c r="D552" s="311"/>
      <c r="E552" s="311"/>
      <c r="F552" s="311"/>
      <c r="G552" s="311"/>
      <c r="H552" s="311"/>
      <c r="I552" s="311"/>
      <c r="J552" s="311"/>
      <c r="K552" s="311"/>
      <c r="L552" s="311"/>
      <c r="M552" s="311"/>
      <c r="N552" s="311"/>
      <c r="O552" s="311"/>
      <c r="P552" s="311"/>
    </row>
    <row r="553" spans="1:16" ht="15.75" customHeight="1">
      <c r="A553" s="311"/>
      <c r="B553" s="311"/>
      <c r="C553" s="311"/>
      <c r="D553" s="311"/>
      <c r="E553" s="311"/>
      <c r="F553" s="311"/>
      <c r="G553" s="311"/>
      <c r="H553" s="311"/>
      <c r="I553" s="311"/>
      <c r="J553" s="311"/>
      <c r="K553" s="311"/>
      <c r="L553" s="311"/>
      <c r="M553" s="311"/>
      <c r="N553" s="311"/>
      <c r="O553" s="311"/>
      <c r="P553" s="311"/>
    </row>
    <row r="554" spans="1:16" ht="15.75" customHeight="1">
      <c r="A554" s="311"/>
      <c r="B554" s="311"/>
      <c r="C554" s="311"/>
      <c r="D554" s="311"/>
      <c r="E554" s="311"/>
      <c r="F554" s="311"/>
      <c r="G554" s="311"/>
      <c r="H554" s="311"/>
      <c r="I554" s="311"/>
      <c r="J554" s="311"/>
      <c r="K554" s="311"/>
      <c r="L554" s="311"/>
      <c r="M554" s="311"/>
      <c r="N554" s="311"/>
      <c r="O554" s="311"/>
      <c r="P554" s="311"/>
    </row>
    <row r="555" spans="1:16" ht="15.75" customHeight="1">
      <c r="A555" s="311"/>
      <c r="B555" s="311"/>
      <c r="C555" s="311"/>
      <c r="D555" s="311"/>
      <c r="E555" s="311"/>
      <c r="F555" s="311"/>
      <c r="G555" s="311"/>
      <c r="H555" s="311"/>
      <c r="I555" s="311"/>
      <c r="J555" s="311"/>
      <c r="K555" s="311"/>
      <c r="L555" s="311"/>
      <c r="M555" s="311"/>
      <c r="N555" s="311"/>
      <c r="O555" s="311"/>
      <c r="P555" s="311"/>
    </row>
    <row r="556" spans="1:16" ht="15.75" customHeight="1">
      <c r="A556" s="311"/>
      <c r="B556" s="311"/>
      <c r="C556" s="311"/>
      <c r="D556" s="311"/>
      <c r="E556" s="311"/>
      <c r="F556" s="311"/>
      <c r="G556" s="311"/>
      <c r="H556" s="311"/>
      <c r="I556" s="311"/>
      <c r="J556" s="311"/>
      <c r="K556" s="311"/>
      <c r="L556" s="311"/>
      <c r="M556" s="311"/>
      <c r="N556" s="311"/>
      <c r="O556" s="311"/>
      <c r="P556" s="311"/>
    </row>
    <row r="557" spans="1:16" ht="15.75" customHeight="1">
      <c r="A557" s="311"/>
      <c r="B557" s="311"/>
      <c r="C557" s="311"/>
      <c r="D557" s="311"/>
      <c r="E557" s="311"/>
      <c r="F557" s="311"/>
      <c r="G557" s="311"/>
      <c r="H557" s="311"/>
      <c r="I557" s="311"/>
      <c r="J557" s="311"/>
      <c r="K557" s="311"/>
      <c r="L557" s="311"/>
      <c r="M557" s="311"/>
      <c r="N557" s="311"/>
      <c r="O557" s="311"/>
      <c r="P557" s="311"/>
    </row>
    <row r="558" spans="1:16" ht="15.75" customHeight="1">
      <c r="A558" s="311"/>
      <c r="B558" s="311"/>
      <c r="C558" s="311"/>
      <c r="D558" s="311"/>
      <c r="E558" s="311"/>
      <c r="F558" s="311"/>
      <c r="G558" s="311"/>
      <c r="H558" s="311"/>
      <c r="I558" s="311"/>
      <c r="J558" s="311"/>
      <c r="K558" s="311"/>
      <c r="L558" s="311"/>
      <c r="M558" s="311"/>
      <c r="N558" s="311"/>
      <c r="O558" s="311"/>
      <c r="P558" s="311"/>
    </row>
    <row r="559" spans="1:16" ht="15.75" customHeight="1">
      <c r="A559" s="311"/>
      <c r="B559" s="311"/>
      <c r="C559" s="311"/>
      <c r="D559" s="311"/>
      <c r="E559" s="311"/>
      <c r="F559" s="311"/>
      <c r="G559" s="311"/>
      <c r="H559" s="311"/>
      <c r="I559" s="311"/>
      <c r="J559" s="311"/>
      <c r="K559" s="311"/>
      <c r="L559" s="311"/>
      <c r="M559" s="311"/>
      <c r="N559" s="311"/>
      <c r="O559" s="311"/>
      <c r="P559" s="311"/>
    </row>
    <row r="560" spans="1:16" ht="15.75" customHeight="1">
      <c r="A560" s="311"/>
      <c r="B560" s="311"/>
      <c r="C560" s="311"/>
      <c r="D560" s="311"/>
      <c r="E560" s="311"/>
      <c r="F560" s="311"/>
      <c r="G560" s="311"/>
      <c r="H560" s="311"/>
      <c r="I560" s="311"/>
      <c r="J560" s="311"/>
      <c r="K560" s="311"/>
      <c r="L560" s="311"/>
      <c r="M560" s="311"/>
      <c r="N560" s="311"/>
      <c r="O560" s="311"/>
      <c r="P560" s="311"/>
    </row>
    <row r="561" spans="1:16" ht="15.75" customHeight="1">
      <c r="A561" s="311"/>
      <c r="B561" s="311"/>
      <c r="C561" s="311"/>
      <c r="D561" s="311"/>
      <c r="E561" s="311"/>
      <c r="F561" s="311"/>
      <c r="G561" s="311"/>
      <c r="H561" s="311"/>
      <c r="I561" s="311"/>
      <c r="J561" s="311"/>
      <c r="K561" s="311"/>
      <c r="L561" s="311"/>
      <c r="M561" s="311"/>
      <c r="N561" s="311"/>
      <c r="O561" s="311"/>
      <c r="P561" s="311"/>
    </row>
    <row r="562" spans="1:16" ht="15.75" customHeight="1">
      <c r="A562" s="311"/>
      <c r="B562" s="311"/>
      <c r="C562" s="311"/>
      <c r="D562" s="311"/>
      <c r="E562" s="311"/>
      <c r="F562" s="311"/>
      <c r="G562" s="311"/>
      <c r="H562" s="311"/>
      <c r="I562" s="311"/>
      <c r="J562" s="311"/>
      <c r="K562" s="311"/>
      <c r="L562" s="311"/>
      <c r="M562" s="311"/>
      <c r="N562" s="311"/>
      <c r="O562" s="311"/>
      <c r="P562" s="311"/>
    </row>
    <row r="563" spans="1:16" ht="15.75" customHeight="1">
      <c r="A563" s="311"/>
      <c r="B563" s="311"/>
      <c r="C563" s="311"/>
      <c r="D563" s="311"/>
      <c r="E563" s="311"/>
      <c r="F563" s="311"/>
      <c r="G563" s="311"/>
      <c r="H563" s="311"/>
      <c r="I563" s="311"/>
      <c r="J563" s="311"/>
      <c r="K563" s="311"/>
      <c r="L563" s="311"/>
      <c r="M563" s="311"/>
      <c r="N563" s="311"/>
      <c r="O563" s="311"/>
      <c r="P563" s="311"/>
    </row>
    <row r="564" spans="1:16" ht="15.75" customHeight="1">
      <c r="A564" s="311"/>
      <c r="B564" s="311"/>
      <c r="C564" s="311"/>
      <c r="D564" s="311"/>
      <c r="E564" s="311"/>
      <c r="F564" s="311"/>
      <c r="G564" s="311"/>
      <c r="H564" s="311"/>
      <c r="I564" s="311"/>
      <c r="J564" s="311"/>
      <c r="K564" s="311"/>
      <c r="L564" s="311"/>
      <c r="M564" s="311"/>
      <c r="N564" s="311"/>
      <c r="O564" s="311"/>
      <c r="P564" s="311"/>
    </row>
    <row r="565" spans="1:16" ht="15.75" customHeight="1">
      <c r="A565" s="311"/>
      <c r="B565" s="311"/>
      <c r="C565" s="311"/>
      <c r="D565" s="311"/>
      <c r="E565" s="311"/>
      <c r="F565" s="311"/>
      <c r="G565" s="311"/>
      <c r="H565" s="311"/>
      <c r="I565" s="311"/>
      <c r="J565" s="311"/>
      <c r="K565" s="311"/>
      <c r="L565" s="311"/>
      <c r="M565" s="311"/>
      <c r="N565" s="311"/>
      <c r="O565" s="311"/>
      <c r="P565" s="311"/>
    </row>
    <row r="566" spans="1:16" ht="15.75" customHeight="1">
      <c r="A566" s="311"/>
      <c r="B566" s="311"/>
      <c r="C566" s="311"/>
      <c r="D566" s="311"/>
      <c r="E566" s="311"/>
      <c r="F566" s="311"/>
      <c r="G566" s="311"/>
      <c r="H566" s="311"/>
      <c r="I566" s="311"/>
      <c r="J566" s="311"/>
      <c r="K566" s="311"/>
      <c r="L566" s="311"/>
      <c r="M566" s="311"/>
      <c r="N566" s="311"/>
      <c r="O566" s="311"/>
      <c r="P566" s="311"/>
    </row>
    <row r="567" spans="1:16" ht="15.75" customHeight="1">
      <c r="A567" s="311"/>
      <c r="B567" s="311"/>
      <c r="C567" s="311"/>
      <c r="D567" s="311"/>
      <c r="E567" s="311"/>
      <c r="F567" s="311"/>
      <c r="G567" s="311"/>
      <c r="H567" s="311"/>
      <c r="I567" s="311"/>
      <c r="J567" s="311"/>
      <c r="K567" s="311"/>
      <c r="L567" s="311"/>
      <c r="M567" s="311"/>
      <c r="N567" s="311"/>
      <c r="O567" s="311"/>
      <c r="P567" s="311"/>
    </row>
    <row r="568" spans="1:16" ht="15.75" customHeight="1">
      <c r="A568" s="311"/>
      <c r="B568" s="311"/>
      <c r="C568" s="311"/>
      <c r="D568" s="311"/>
      <c r="E568" s="311"/>
      <c r="F568" s="311"/>
      <c r="G568" s="311"/>
      <c r="H568" s="311"/>
      <c r="I568" s="311"/>
      <c r="J568" s="311"/>
      <c r="K568" s="311"/>
      <c r="L568" s="311"/>
      <c r="M568" s="311"/>
      <c r="N568" s="311"/>
      <c r="O568" s="311"/>
      <c r="P568" s="311"/>
    </row>
    <row r="569" spans="1:16" ht="15.75" customHeight="1">
      <c r="A569" s="311"/>
      <c r="B569" s="311"/>
      <c r="C569" s="311"/>
      <c r="D569" s="311"/>
      <c r="E569" s="311"/>
      <c r="F569" s="311"/>
      <c r="G569" s="311"/>
      <c r="H569" s="311"/>
      <c r="I569" s="311"/>
      <c r="J569" s="311"/>
      <c r="K569" s="311"/>
      <c r="L569" s="311"/>
      <c r="M569" s="311"/>
      <c r="N569" s="311"/>
      <c r="O569" s="311"/>
      <c r="P569" s="311"/>
    </row>
    <row r="570" spans="1:16" ht="15.75" customHeight="1">
      <c r="A570" s="311"/>
      <c r="B570" s="311"/>
      <c r="C570" s="311"/>
      <c r="D570" s="311"/>
      <c r="E570" s="311"/>
      <c r="F570" s="311"/>
      <c r="G570" s="311"/>
      <c r="H570" s="311"/>
      <c r="I570" s="311"/>
      <c r="J570" s="311"/>
      <c r="K570" s="311"/>
      <c r="L570" s="311"/>
      <c r="M570" s="311"/>
      <c r="N570" s="311"/>
      <c r="O570" s="311"/>
      <c r="P570" s="311"/>
    </row>
    <row r="571" spans="1:16" ht="15.75" customHeight="1">
      <c r="A571" s="311"/>
      <c r="B571" s="311"/>
      <c r="C571" s="311"/>
      <c r="D571" s="311"/>
      <c r="E571" s="311"/>
      <c r="F571" s="311"/>
      <c r="G571" s="311"/>
      <c r="H571" s="311"/>
      <c r="I571" s="311"/>
      <c r="J571" s="311"/>
      <c r="K571" s="311"/>
      <c r="L571" s="311"/>
      <c r="M571" s="311"/>
      <c r="N571" s="311"/>
      <c r="O571" s="311"/>
      <c r="P571" s="311"/>
    </row>
    <row r="572" spans="1:16" ht="15.75" customHeight="1">
      <c r="A572" s="311"/>
      <c r="B572" s="311"/>
      <c r="C572" s="311"/>
      <c r="D572" s="311"/>
      <c r="E572" s="311"/>
      <c r="F572" s="311"/>
      <c r="G572" s="311"/>
      <c r="H572" s="311"/>
      <c r="I572" s="311"/>
      <c r="J572" s="311"/>
      <c r="K572" s="311"/>
      <c r="L572" s="311"/>
      <c r="M572" s="311"/>
      <c r="N572" s="311"/>
      <c r="O572" s="311"/>
      <c r="P572" s="311"/>
    </row>
    <row r="573" spans="1:16" ht="15.75" customHeight="1">
      <c r="A573" s="311"/>
      <c r="B573" s="311"/>
      <c r="C573" s="311"/>
      <c r="D573" s="311"/>
      <c r="E573" s="311"/>
      <c r="F573" s="311"/>
      <c r="G573" s="311"/>
      <c r="H573" s="311"/>
      <c r="I573" s="311"/>
      <c r="J573" s="311"/>
      <c r="K573" s="311"/>
      <c r="L573" s="311"/>
      <c r="M573" s="311"/>
      <c r="N573" s="311"/>
      <c r="O573" s="311"/>
      <c r="P573" s="311"/>
    </row>
    <row r="574" spans="1:16" ht="15.75" customHeight="1">
      <c r="A574" s="311"/>
      <c r="B574" s="311"/>
      <c r="C574" s="311"/>
      <c r="D574" s="311"/>
      <c r="E574" s="311"/>
      <c r="F574" s="311"/>
      <c r="G574" s="311"/>
      <c r="H574" s="311"/>
      <c r="I574" s="311"/>
      <c r="J574" s="311"/>
      <c r="K574" s="311"/>
      <c r="L574" s="311"/>
      <c r="M574" s="311"/>
      <c r="N574" s="311"/>
      <c r="O574" s="311"/>
      <c r="P574" s="311"/>
    </row>
    <row r="575" spans="1:16" ht="15.75" customHeight="1">
      <c r="A575" s="311"/>
      <c r="B575" s="311"/>
      <c r="C575" s="311"/>
      <c r="D575" s="311"/>
      <c r="E575" s="311"/>
      <c r="F575" s="311"/>
      <c r="G575" s="311"/>
      <c r="H575" s="311"/>
      <c r="I575" s="311"/>
      <c r="J575" s="311"/>
      <c r="K575" s="311"/>
      <c r="L575" s="311"/>
      <c r="M575" s="311"/>
      <c r="N575" s="311"/>
      <c r="O575" s="311"/>
      <c r="P575" s="311"/>
    </row>
    <row r="576" spans="1:16" ht="15.75" customHeight="1">
      <c r="A576" s="311"/>
      <c r="B576" s="311"/>
      <c r="C576" s="311"/>
      <c r="D576" s="311"/>
      <c r="E576" s="311"/>
      <c r="F576" s="311"/>
      <c r="G576" s="311"/>
      <c r="H576" s="311"/>
      <c r="I576" s="311"/>
      <c r="J576" s="311"/>
      <c r="K576" s="311"/>
      <c r="L576" s="311"/>
      <c r="M576" s="311"/>
      <c r="N576" s="311"/>
      <c r="O576" s="311"/>
      <c r="P576" s="311"/>
    </row>
    <row r="577" spans="1:16" ht="15.75" customHeight="1">
      <c r="A577" s="311"/>
      <c r="B577" s="311"/>
      <c r="C577" s="311"/>
      <c r="D577" s="311"/>
      <c r="E577" s="311"/>
      <c r="F577" s="311"/>
      <c r="G577" s="311"/>
      <c r="H577" s="311"/>
      <c r="I577" s="311"/>
      <c r="J577" s="311"/>
      <c r="K577" s="311"/>
      <c r="L577" s="311"/>
      <c r="M577" s="311"/>
      <c r="N577" s="311"/>
      <c r="O577" s="311"/>
      <c r="P577" s="311"/>
    </row>
    <row r="578" spans="1:16" ht="15.75" customHeight="1">
      <c r="A578" s="311"/>
      <c r="B578" s="311"/>
      <c r="C578" s="311"/>
      <c r="D578" s="311"/>
      <c r="E578" s="311"/>
      <c r="F578" s="311"/>
      <c r="G578" s="311"/>
      <c r="H578" s="311"/>
      <c r="I578" s="311"/>
      <c r="J578" s="311"/>
      <c r="K578" s="311"/>
      <c r="L578" s="311"/>
      <c r="M578" s="311"/>
      <c r="N578" s="311"/>
      <c r="O578" s="311"/>
      <c r="P578" s="311"/>
    </row>
    <row r="579" spans="1:16" ht="15.75" customHeight="1">
      <c r="A579" s="311"/>
      <c r="B579" s="311"/>
      <c r="C579" s="311"/>
      <c r="D579" s="311"/>
      <c r="E579" s="311"/>
      <c r="F579" s="311"/>
      <c r="G579" s="311"/>
      <c r="H579" s="311"/>
      <c r="I579" s="311"/>
      <c r="J579" s="311"/>
      <c r="K579" s="311"/>
      <c r="L579" s="311"/>
      <c r="M579" s="311"/>
      <c r="N579" s="311"/>
      <c r="O579" s="311"/>
      <c r="P579" s="311"/>
    </row>
    <row r="580" spans="1:16" ht="15.75" customHeight="1">
      <c r="A580" s="311"/>
      <c r="B580" s="311"/>
      <c r="C580" s="311"/>
      <c r="D580" s="311"/>
      <c r="E580" s="311"/>
      <c r="F580" s="311"/>
      <c r="G580" s="311"/>
      <c r="H580" s="311"/>
      <c r="I580" s="311"/>
      <c r="J580" s="311"/>
      <c r="K580" s="311"/>
      <c r="L580" s="311"/>
      <c r="M580" s="311"/>
      <c r="N580" s="311"/>
      <c r="O580" s="311"/>
      <c r="P580" s="311"/>
    </row>
    <row r="581" spans="1:16" ht="15.75" customHeight="1">
      <c r="A581" s="311"/>
      <c r="B581" s="311"/>
      <c r="C581" s="311"/>
      <c r="D581" s="311"/>
      <c r="E581" s="311"/>
      <c r="F581" s="311"/>
      <c r="G581" s="311"/>
      <c r="H581" s="311"/>
      <c r="I581" s="311"/>
      <c r="J581" s="311"/>
      <c r="K581" s="311"/>
      <c r="L581" s="311"/>
      <c r="M581" s="311"/>
      <c r="N581" s="311"/>
      <c r="O581" s="311"/>
      <c r="P581" s="311"/>
    </row>
    <row r="582" spans="1:16" ht="15.75" customHeight="1">
      <c r="A582" s="311"/>
      <c r="B582" s="311"/>
      <c r="C582" s="311"/>
      <c r="D582" s="311"/>
      <c r="E582" s="311"/>
      <c r="F582" s="311"/>
      <c r="G582" s="311"/>
      <c r="H582" s="311"/>
      <c r="I582" s="311"/>
      <c r="J582" s="311"/>
      <c r="K582" s="311"/>
      <c r="L582" s="311"/>
      <c r="M582" s="311"/>
      <c r="N582" s="311"/>
      <c r="O582" s="311"/>
      <c r="P582" s="311"/>
    </row>
    <row r="583" spans="1:16" ht="15.75" customHeight="1">
      <c r="A583" s="311"/>
      <c r="B583" s="311"/>
      <c r="C583" s="311"/>
      <c r="D583" s="311"/>
      <c r="E583" s="311"/>
      <c r="F583" s="311"/>
      <c r="G583" s="311"/>
      <c r="H583" s="311"/>
      <c r="I583" s="311"/>
      <c r="J583" s="311"/>
      <c r="K583" s="311"/>
      <c r="L583" s="311"/>
      <c r="M583" s="311"/>
      <c r="N583" s="311"/>
      <c r="O583" s="311"/>
      <c r="P583" s="311"/>
    </row>
    <row r="584" spans="1:16" ht="15.75" customHeight="1">
      <c r="A584" s="311"/>
      <c r="B584" s="311"/>
      <c r="C584" s="311"/>
      <c r="D584" s="311"/>
      <c r="E584" s="311"/>
      <c r="F584" s="311"/>
      <c r="G584" s="311"/>
      <c r="H584" s="311"/>
      <c r="I584" s="311"/>
      <c r="J584" s="311"/>
      <c r="K584" s="311"/>
      <c r="L584" s="311"/>
      <c r="M584" s="311"/>
      <c r="N584" s="311"/>
      <c r="O584" s="311"/>
      <c r="P584" s="311"/>
    </row>
    <row r="585" spans="1:16" ht="15.75" customHeight="1">
      <c r="A585" s="311"/>
      <c r="B585" s="311"/>
      <c r="C585" s="311"/>
      <c r="D585" s="311"/>
      <c r="E585" s="311"/>
      <c r="F585" s="311"/>
      <c r="G585" s="311"/>
      <c r="H585" s="311"/>
      <c r="I585" s="311"/>
      <c r="J585" s="311"/>
      <c r="K585" s="311"/>
      <c r="L585" s="311"/>
      <c r="M585" s="311"/>
      <c r="N585" s="311"/>
      <c r="O585" s="311"/>
      <c r="P585" s="311"/>
    </row>
    <row r="586" spans="1:16" ht="15.75" customHeight="1">
      <c r="A586" s="311"/>
      <c r="B586" s="311"/>
      <c r="C586" s="311"/>
      <c r="D586" s="311"/>
      <c r="E586" s="311"/>
      <c r="F586" s="311"/>
      <c r="G586" s="311"/>
      <c r="H586" s="311"/>
      <c r="I586" s="311"/>
      <c r="J586" s="311"/>
      <c r="K586" s="311"/>
      <c r="L586" s="311"/>
      <c r="M586" s="311"/>
      <c r="N586" s="311"/>
      <c r="O586" s="311"/>
      <c r="P586" s="311"/>
    </row>
    <row r="587" spans="1:16" ht="15.75" customHeight="1">
      <c r="A587" s="311"/>
      <c r="B587" s="311"/>
      <c r="C587" s="311"/>
      <c r="D587" s="311"/>
      <c r="E587" s="311"/>
      <c r="F587" s="311"/>
      <c r="G587" s="311"/>
      <c r="H587" s="311"/>
      <c r="I587" s="311"/>
      <c r="J587" s="311"/>
      <c r="K587" s="311"/>
      <c r="L587" s="311"/>
      <c r="M587" s="311"/>
      <c r="N587" s="311"/>
      <c r="O587" s="311"/>
      <c r="P587" s="311"/>
    </row>
    <row r="588" spans="1:16" ht="15.75" customHeight="1">
      <c r="A588" s="311"/>
      <c r="B588" s="311"/>
      <c r="C588" s="311"/>
      <c r="D588" s="311"/>
      <c r="E588" s="311"/>
      <c r="F588" s="311"/>
      <c r="G588" s="311"/>
      <c r="H588" s="311"/>
      <c r="I588" s="311"/>
      <c r="J588" s="311"/>
      <c r="K588" s="311"/>
      <c r="L588" s="311"/>
      <c r="M588" s="311"/>
      <c r="N588" s="311"/>
      <c r="O588" s="311"/>
      <c r="P588" s="311"/>
    </row>
    <row r="589" spans="1:16" ht="15.75" customHeight="1">
      <c r="A589" s="311"/>
      <c r="B589" s="311"/>
      <c r="C589" s="311"/>
      <c r="D589" s="311"/>
      <c r="E589" s="311"/>
      <c r="F589" s="311"/>
      <c r="G589" s="311"/>
      <c r="H589" s="311"/>
      <c r="I589" s="311"/>
      <c r="J589" s="311"/>
      <c r="K589" s="311"/>
      <c r="L589" s="311"/>
      <c r="M589" s="311"/>
      <c r="N589" s="311"/>
      <c r="O589" s="311"/>
      <c r="P589" s="311"/>
    </row>
    <row r="590" spans="1:16" ht="15.75" customHeight="1">
      <c r="A590" s="311"/>
      <c r="B590" s="311"/>
      <c r="C590" s="311"/>
      <c r="D590" s="311"/>
      <c r="E590" s="311"/>
      <c r="F590" s="311"/>
      <c r="G590" s="311"/>
      <c r="H590" s="311"/>
      <c r="I590" s="311"/>
      <c r="J590" s="311"/>
      <c r="K590" s="311"/>
      <c r="L590" s="311"/>
      <c r="M590" s="311"/>
      <c r="N590" s="311"/>
      <c r="O590" s="311"/>
      <c r="P590" s="311"/>
    </row>
    <row r="591" spans="1:16" ht="15.75" customHeight="1">
      <c r="A591" s="311"/>
      <c r="B591" s="311"/>
      <c r="C591" s="311"/>
      <c r="D591" s="311"/>
      <c r="E591" s="311"/>
      <c r="F591" s="311"/>
      <c r="G591" s="311"/>
      <c r="H591" s="311"/>
      <c r="I591" s="311"/>
      <c r="J591" s="311"/>
      <c r="K591" s="311"/>
      <c r="L591" s="311"/>
      <c r="M591" s="311"/>
      <c r="N591" s="311"/>
      <c r="O591" s="311"/>
      <c r="P591" s="311"/>
    </row>
    <row r="592" spans="1:16" ht="15.75" customHeight="1">
      <c r="A592" s="311"/>
      <c r="B592" s="311"/>
      <c r="C592" s="311"/>
      <c r="D592" s="311"/>
      <c r="E592" s="311"/>
      <c r="F592" s="311"/>
      <c r="G592" s="311"/>
      <c r="H592" s="311"/>
      <c r="I592" s="311"/>
      <c r="J592" s="311"/>
      <c r="K592" s="311"/>
      <c r="L592" s="311"/>
      <c r="M592" s="311"/>
      <c r="N592" s="311"/>
      <c r="O592" s="311"/>
      <c r="P592" s="311"/>
    </row>
    <row r="593" spans="1:16" ht="15.75" customHeight="1">
      <c r="A593" s="311"/>
      <c r="B593" s="311"/>
      <c r="C593" s="311"/>
      <c r="D593" s="311"/>
      <c r="E593" s="311"/>
      <c r="F593" s="311"/>
      <c r="G593" s="311"/>
      <c r="H593" s="311"/>
      <c r="I593" s="311"/>
      <c r="J593" s="311"/>
      <c r="K593" s="311"/>
      <c r="L593" s="311"/>
      <c r="M593" s="311"/>
      <c r="N593" s="311"/>
      <c r="O593" s="311"/>
      <c r="P593" s="311"/>
    </row>
    <row r="594" spans="1:16" ht="15.75" customHeight="1">
      <c r="A594" s="311"/>
      <c r="B594" s="311"/>
      <c r="C594" s="311"/>
      <c r="D594" s="311"/>
      <c r="E594" s="311"/>
      <c r="F594" s="311"/>
      <c r="G594" s="311"/>
      <c r="H594" s="311"/>
      <c r="I594" s="311"/>
      <c r="J594" s="311"/>
      <c r="K594" s="311"/>
      <c r="L594" s="311"/>
      <c r="M594" s="311"/>
      <c r="N594" s="311"/>
      <c r="O594" s="311"/>
      <c r="P594" s="311"/>
    </row>
    <row r="595" spans="1:16" ht="15.75" customHeight="1">
      <c r="A595" s="311"/>
      <c r="B595" s="311"/>
      <c r="C595" s="311"/>
      <c r="D595" s="311"/>
      <c r="E595" s="311"/>
      <c r="F595" s="311"/>
      <c r="G595" s="311"/>
      <c r="H595" s="311"/>
      <c r="I595" s="311"/>
      <c r="J595" s="311"/>
      <c r="K595" s="311"/>
      <c r="L595" s="311"/>
      <c r="M595" s="311"/>
      <c r="N595" s="311"/>
      <c r="O595" s="311"/>
      <c r="P595" s="311"/>
    </row>
    <row r="596" spans="1:16" ht="15.75" customHeight="1">
      <c r="A596" s="311"/>
      <c r="B596" s="311"/>
      <c r="C596" s="311"/>
      <c r="D596" s="311"/>
      <c r="E596" s="311"/>
      <c r="F596" s="311"/>
      <c r="G596" s="311"/>
      <c r="H596" s="311"/>
      <c r="I596" s="311"/>
      <c r="J596" s="311"/>
      <c r="K596" s="311"/>
      <c r="L596" s="311"/>
      <c r="M596" s="311"/>
      <c r="N596" s="311"/>
      <c r="O596" s="311"/>
      <c r="P596" s="311"/>
    </row>
    <row r="597" spans="1:16" ht="15.75" customHeight="1">
      <c r="A597" s="311"/>
      <c r="B597" s="311"/>
      <c r="C597" s="311"/>
      <c r="D597" s="311"/>
      <c r="E597" s="311"/>
      <c r="F597" s="311"/>
      <c r="G597" s="311"/>
      <c r="H597" s="311"/>
      <c r="I597" s="311"/>
      <c r="J597" s="311"/>
      <c r="K597" s="311"/>
      <c r="L597" s="311"/>
      <c r="M597" s="311"/>
      <c r="N597" s="311"/>
      <c r="O597" s="311"/>
      <c r="P597" s="311"/>
    </row>
    <row r="598" spans="1:16" ht="15.75" customHeight="1">
      <c r="A598" s="311"/>
      <c r="B598" s="311"/>
      <c r="C598" s="311"/>
      <c r="D598" s="311"/>
      <c r="E598" s="311"/>
      <c r="F598" s="311"/>
      <c r="G598" s="311"/>
      <c r="H598" s="311"/>
      <c r="I598" s="311"/>
      <c r="J598" s="311"/>
      <c r="K598" s="311"/>
      <c r="L598" s="311"/>
      <c r="M598" s="311"/>
      <c r="N598" s="311"/>
      <c r="O598" s="311"/>
      <c r="P598" s="311"/>
    </row>
    <row r="599" spans="1:16" ht="15.75" customHeight="1">
      <c r="A599" s="311"/>
      <c r="B599" s="311"/>
      <c r="C599" s="311"/>
      <c r="D599" s="311"/>
      <c r="E599" s="311"/>
      <c r="F599" s="311"/>
      <c r="G599" s="311"/>
      <c r="H599" s="311"/>
      <c r="I599" s="311"/>
      <c r="J599" s="311"/>
      <c r="K599" s="311"/>
      <c r="L599" s="311"/>
      <c r="M599" s="311"/>
      <c r="N599" s="311"/>
      <c r="O599" s="311"/>
      <c r="P599" s="311"/>
    </row>
    <row r="600" spans="1:16" ht="15.75" customHeight="1">
      <c r="A600" s="311"/>
      <c r="B600" s="311"/>
      <c r="C600" s="311"/>
      <c r="D600" s="311"/>
      <c r="E600" s="311"/>
      <c r="F600" s="311"/>
      <c r="G600" s="311"/>
      <c r="H600" s="311"/>
      <c r="I600" s="311"/>
      <c r="J600" s="311"/>
      <c r="K600" s="311"/>
      <c r="L600" s="311"/>
      <c r="M600" s="311"/>
      <c r="N600" s="311"/>
      <c r="O600" s="311"/>
      <c r="P600" s="311"/>
    </row>
    <row r="601" spans="1:16" ht="15.75" customHeight="1">
      <c r="A601" s="311"/>
      <c r="B601" s="311"/>
      <c r="C601" s="311"/>
      <c r="D601" s="311"/>
      <c r="E601" s="311"/>
      <c r="F601" s="311"/>
      <c r="G601" s="311"/>
      <c r="H601" s="311"/>
      <c r="I601" s="311"/>
      <c r="J601" s="311"/>
      <c r="K601" s="311"/>
      <c r="L601" s="311"/>
      <c r="M601" s="311"/>
      <c r="N601" s="311"/>
      <c r="O601" s="311"/>
      <c r="P601" s="311"/>
    </row>
    <row r="602" spans="1:16" ht="15.75" customHeight="1">
      <c r="A602" s="311"/>
      <c r="B602" s="311"/>
      <c r="C602" s="311"/>
      <c r="D602" s="311"/>
      <c r="E602" s="311"/>
      <c r="F602" s="311"/>
      <c r="G602" s="311"/>
      <c r="H602" s="311"/>
      <c r="I602" s="311"/>
      <c r="J602" s="311"/>
      <c r="K602" s="311"/>
      <c r="L602" s="311"/>
      <c r="M602" s="311"/>
      <c r="N602" s="311"/>
      <c r="O602" s="311"/>
      <c r="P602" s="311"/>
    </row>
    <row r="603" spans="1:16" ht="15.75" customHeight="1">
      <c r="A603" s="311"/>
      <c r="B603" s="311"/>
      <c r="C603" s="311"/>
      <c r="D603" s="311"/>
      <c r="E603" s="311"/>
      <c r="F603" s="311"/>
      <c r="G603" s="311"/>
      <c r="H603" s="311"/>
      <c r="I603" s="311"/>
      <c r="J603" s="311"/>
      <c r="K603" s="311"/>
      <c r="L603" s="311"/>
      <c r="M603" s="311"/>
      <c r="N603" s="311"/>
      <c r="O603" s="311"/>
      <c r="P603" s="311"/>
    </row>
    <row r="604" spans="1:16" ht="15.75" customHeight="1">
      <c r="A604" s="311"/>
      <c r="B604" s="311"/>
      <c r="C604" s="311"/>
      <c r="D604" s="311"/>
      <c r="E604" s="311"/>
      <c r="F604" s="311"/>
      <c r="G604" s="311"/>
      <c r="H604" s="311"/>
      <c r="I604" s="311"/>
      <c r="J604" s="311"/>
      <c r="K604" s="311"/>
      <c r="L604" s="311"/>
      <c r="M604" s="311"/>
      <c r="N604" s="311"/>
      <c r="O604" s="311"/>
      <c r="P604" s="311"/>
    </row>
    <row r="605" spans="1:16" ht="15.75" customHeight="1">
      <c r="A605" s="311"/>
      <c r="B605" s="311"/>
      <c r="C605" s="311"/>
      <c r="D605" s="311"/>
      <c r="E605" s="311"/>
      <c r="F605" s="311"/>
      <c r="G605" s="311"/>
      <c r="H605" s="311"/>
      <c r="I605" s="311"/>
      <c r="J605" s="311"/>
      <c r="K605" s="311"/>
      <c r="L605" s="311"/>
      <c r="M605" s="311"/>
      <c r="N605" s="311"/>
      <c r="O605" s="311"/>
      <c r="P605" s="311"/>
    </row>
    <row r="606" spans="1:16" ht="15.75" customHeight="1">
      <c r="A606" s="311"/>
      <c r="B606" s="311"/>
      <c r="C606" s="311"/>
      <c r="D606" s="311"/>
      <c r="E606" s="311"/>
      <c r="F606" s="311"/>
      <c r="G606" s="311"/>
      <c r="H606" s="311"/>
      <c r="I606" s="311"/>
      <c r="J606" s="311"/>
      <c r="K606" s="311"/>
      <c r="L606" s="311"/>
      <c r="M606" s="311"/>
      <c r="N606" s="311"/>
      <c r="O606" s="311"/>
      <c r="P606" s="311"/>
    </row>
    <row r="607" spans="1:16" ht="15.75" customHeight="1">
      <c r="A607" s="311"/>
      <c r="B607" s="311"/>
      <c r="C607" s="311"/>
      <c r="D607" s="311"/>
      <c r="E607" s="311"/>
      <c r="F607" s="311"/>
      <c r="G607" s="311"/>
      <c r="H607" s="311"/>
      <c r="I607" s="311"/>
      <c r="J607" s="311"/>
      <c r="K607" s="311"/>
      <c r="L607" s="311"/>
      <c r="M607" s="311"/>
      <c r="N607" s="311"/>
      <c r="O607" s="311"/>
      <c r="P607" s="311"/>
    </row>
    <row r="608" spans="1:16" ht="15.75" customHeight="1">
      <c r="A608" s="311"/>
      <c r="B608" s="311"/>
      <c r="C608" s="311"/>
      <c r="D608" s="311"/>
      <c r="E608" s="311"/>
      <c r="F608" s="311"/>
      <c r="G608" s="311"/>
      <c r="H608" s="311"/>
      <c r="I608" s="311"/>
      <c r="J608" s="311"/>
      <c r="K608" s="311"/>
      <c r="L608" s="311"/>
      <c r="M608" s="311"/>
      <c r="N608" s="311"/>
      <c r="O608" s="311"/>
      <c r="P608" s="311"/>
    </row>
    <row r="609" spans="1:16" ht="15.75" customHeight="1">
      <c r="A609" s="311"/>
      <c r="B609" s="311"/>
      <c r="C609" s="311"/>
      <c r="D609" s="311"/>
      <c r="E609" s="311"/>
      <c r="F609" s="311"/>
      <c r="G609" s="311"/>
      <c r="H609" s="311"/>
      <c r="I609" s="311"/>
      <c r="J609" s="311"/>
      <c r="K609" s="311"/>
      <c r="L609" s="311"/>
      <c r="M609" s="311"/>
      <c r="N609" s="311"/>
      <c r="O609" s="311"/>
      <c r="P609" s="311"/>
    </row>
    <row r="610" spans="1:16" ht="15.75" customHeight="1">
      <c r="A610" s="311"/>
      <c r="B610" s="311"/>
      <c r="C610" s="311"/>
      <c r="D610" s="311"/>
      <c r="E610" s="311"/>
      <c r="F610" s="311"/>
      <c r="G610" s="311"/>
      <c r="H610" s="311"/>
      <c r="I610" s="311"/>
      <c r="J610" s="311"/>
      <c r="K610" s="311"/>
      <c r="L610" s="311"/>
      <c r="M610" s="311"/>
      <c r="N610" s="311"/>
      <c r="O610" s="311"/>
      <c r="P610" s="311"/>
    </row>
    <row r="611" spans="1:16" ht="15.75" customHeight="1">
      <c r="A611" s="311"/>
      <c r="B611" s="311"/>
      <c r="C611" s="311"/>
      <c r="D611" s="311"/>
      <c r="E611" s="311"/>
      <c r="F611" s="311"/>
      <c r="G611" s="311"/>
      <c r="H611" s="311"/>
      <c r="I611" s="311"/>
      <c r="J611" s="311"/>
      <c r="K611" s="311"/>
      <c r="L611" s="311"/>
      <c r="M611" s="311"/>
      <c r="N611" s="311"/>
      <c r="O611" s="311"/>
      <c r="P611" s="311"/>
    </row>
    <row r="612" spans="1:16" ht="15.75" customHeight="1">
      <c r="A612" s="311"/>
      <c r="B612" s="311"/>
      <c r="C612" s="311"/>
      <c r="D612" s="311"/>
      <c r="E612" s="311"/>
      <c r="F612" s="311"/>
      <c r="G612" s="311"/>
      <c r="H612" s="311"/>
      <c r="I612" s="311"/>
      <c r="J612" s="311"/>
      <c r="K612" s="311"/>
      <c r="L612" s="311"/>
      <c r="M612" s="311"/>
      <c r="N612" s="311"/>
      <c r="O612" s="311"/>
      <c r="P612" s="311"/>
    </row>
    <row r="613" spans="1:16" ht="15.75" customHeight="1">
      <c r="A613" s="311"/>
      <c r="B613" s="311"/>
      <c r="C613" s="311"/>
      <c r="D613" s="311"/>
      <c r="E613" s="311"/>
      <c r="F613" s="311"/>
      <c r="G613" s="311"/>
      <c r="H613" s="311"/>
      <c r="I613" s="311"/>
      <c r="J613" s="311"/>
      <c r="K613" s="311"/>
      <c r="L613" s="311"/>
      <c r="M613" s="311"/>
      <c r="N613" s="311"/>
      <c r="O613" s="311"/>
      <c r="P613" s="311"/>
    </row>
    <row r="614" spans="1:16" ht="15.75" customHeight="1">
      <c r="A614" s="311"/>
      <c r="B614" s="311"/>
      <c r="C614" s="311"/>
      <c r="D614" s="311"/>
      <c r="E614" s="311"/>
      <c r="F614" s="311"/>
      <c r="G614" s="311"/>
      <c r="H614" s="311"/>
      <c r="I614" s="311"/>
      <c r="J614" s="311"/>
      <c r="K614" s="311"/>
      <c r="L614" s="311"/>
      <c r="M614" s="311"/>
      <c r="N614" s="311"/>
      <c r="O614" s="311"/>
      <c r="P614" s="311"/>
    </row>
    <row r="615" spans="1:16" ht="15.75" customHeight="1">
      <c r="A615" s="311"/>
      <c r="B615" s="311"/>
      <c r="C615" s="311"/>
      <c r="D615" s="311"/>
      <c r="E615" s="311"/>
      <c r="F615" s="311"/>
      <c r="G615" s="311"/>
      <c r="H615" s="311"/>
      <c r="I615" s="311"/>
      <c r="J615" s="311"/>
      <c r="K615" s="311"/>
      <c r="L615" s="311"/>
      <c r="M615" s="311"/>
      <c r="N615" s="311"/>
      <c r="O615" s="311"/>
      <c r="P615" s="311"/>
    </row>
    <row r="616" spans="1:16" ht="15.75" customHeight="1">
      <c r="A616" s="311"/>
      <c r="B616" s="311"/>
      <c r="C616" s="311"/>
      <c r="D616" s="311"/>
      <c r="E616" s="311"/>
      <c r="F616" s="311"/>
      <c r="G616" s="311"/>
      <c r="H616" s="311"/>
      <c r="I616" s="311"/>
      <c r="J616" s="311"/>
      <c r="K616" s="311"/>
      <c r="L616" s="311"/>
      <c r="M616" s="311"/>
      <c r="N616" s="311"/>
      <c r="O616" s="311"/>
      <c r="P616" s="311"/>
    </row>
    <row r="617" spans="1:16" ht="15.75" customHeight="1">
      <c r="A617" s="311"/>
      <c r="B617" s="311"/>
      <c r="C617" s="311"/>
      <c r="D617" s="311"/>
      <c r="E617" s="311"/>
      <c r="F617" s="311"/>
      <c r="G617" s="311"/>
      <c r="H617" s="311"/>
      <c r="I617" s="311"/>
      <c r="J617" s="311"/>
      <c r="K617" s="311"/>
      <c r="L617" s="311"/>
      <c r="M617" s="311"/>
      <c r="N617" s="311"/>
      <c r="O617" s="311"/>
      <c r="P617" s="311"/>
    </row>
    <row r="618" spans="1:16" ht="15.75" customHeight="1">
      <c r="A618" s="311"/>
      <c r="B618" s="311"/>
      <c r="C618" s="311"/>
      <c r="D618" s="311"/>
      <c r="E618" s="311"/>
      <c r="F618" s="311"/>
      <c r="G618" s="311"/>
      <c r="H618" s="311"/>
      <c r="I618" s="311"/>
      <c r="J618" s="311"/>
      <c r="K618" s="311"/>
      <c r="L618" s="311"/>
      <c r="M618" s="311"/>
      <c r="N618" s="311"/>
      <c r="O618" s="311"/>
      <c r="P618" s="311"/>
    </row>
    <row r="619" spans="1:16" ht="15.75" customHeight="1">
      <c r="A619" s="311"/>
      <c r="B619" s="311"/>
      <c r="C619" s="311"/>
      <c r="D619" s="311"/>
      <c r="E619" s="311"/>
      <c r="F619" s="311"/>
      <c r="G619" s="311"/>
      <c r="H619" s="311"/>
      <c r="I619" s="311"/>
      <c r="J619" s="311"/>
      <c r="K619" s="311"/>
      <c r="L619" s="311"/>
      <c r="M619" s="311"/>
      <c r="N619" s="311"/>
      <c r="O619" s="311"/>
      <c r="P619" s="311"/>
    </row>
    <row r="620" spans="1:16" ht="15.75" customHeight="1">
      <c r="A620" s="311"/>
      <c r="B620" s="311"/>
      <c r="C620" s="311"/>
      <c r="D620" s="311"/>
      <c r="E620" s="311"/>
      <c r="F620" s="311"/>
      <c r="G620" s="311"/>
      <c r="H620" s="311"/>
      <c r="I620" s="311"/>
      <c r="J620" s="311"/>
      <c r="K620" s="311"/>
      <c r="L620" s="311"/>
      <c r="M620" s="311"/>
      <c r="N620" s="311"/>
      <c r="O620" s="311"/>
      <c r="P620" s="311"/>
    </row>
    <row r="621" spans="1:16" ht="15.75" customHeight="1">
      <c r="A621" s="311"/>
      <c r="B621" s="311"/>
      <c r="C621" s="311"/>
      <c r="D621" s="311"/>
      <c r="E621" s="311"/>
      <c r="F621" s="311"/>
      <c r="G621" s="311"/>
      <c r="H621" s="311"/>
      <c r="I621" s="311"/>
      <c r="J621" s="311"/>
      <c r="K621" s="311"/>
      <c r="L621" s="311"/>
      <c r="M621" s="311"/>
      <c r="N621" s="311"/>
      <c r="O621" s="311"/>
      <c r="P621" s="311"/>
    </row>
    <row r="622" spans="1:16" ht="15.75" customHeight="1">
      <c r="A622" s="311"/>
      <c r="B622" s="311"/>
      <c r="C622" s="311"/>
      <c r="D622" s="311"/>
      <c r="E622" s="311"/>
      <c r="F622" s="311"/>
      <c r="G622" s="311"/>
      <c r="H622" s="311"/>
      <c r="I622" s="311"/>
      <c r="J622" s="311"/>
      <c r="K622" s="311"/>
      <c r="L622" s="311"/>
      <c r="M622" s="311"/>
      <c r="N622" s="311"/>
      <c r="O622" s="311"/>
      <c r="P622" s="311"/>
    </row>
    <row r="623" spans="1:16" ht="15.75" customHeight="1">
      <c r="A623" s="311"/>
      <c r="B623" s="311"/>
      <c r="C623" s="311"/>
      <c r="D623" s="311"/>
      <c r="E623" s="311"/>
      <c r="F623" s="311"/>
      <c r="G623" s="311"/>
      <c r="H623" s="311"/>
      <c r="I623" s="311"/>
      <c r="J623" s="311"/>
      <c r="K623" s="311"/>
      <c r="L623" s="311"/>
      <c r="M623" s="311"/>
      <c r="N623" s="311"/>
      <c r="O623" s="311"/>
      <c r="P623" s="311"/>
    </row>
    <row r="624" spans="1:16" ht="15.75" customHeight="1">
      <c r="A624" s="311"/>
      <c r="B624" s="311"/>
      <c r="C624" s="311"/>
      <c r="D624" s="311"/>
      <c r="E624" s="311"/>
      <c r="F624" s="311"/>
      <c r="G624" s="311"/>
      <c r="H624" s="311"/>
      <c r="I624" s="311"/>
      <c r="J624" s="311"/>
      <c r="K624" s="311"/>
      <c r="L624" s="311"/>
      <c r="M624" s="311"/>
      <c r="N624" s="311"/>
      <c r="O624" s="311"/>
      <c r="P624" s="311"/>
    </row>
    <row r="625" spans="1:16" ht="15.75" customHeight="1">
      <c r="A625" s="311"/>
      <c r="B625" s="311"/>
      <c r="C625" s="311"/>
      <c r="D625" s="311"/>
      <c r="E625" s="311"/>
      <c r="F625" s="311"/>
      <c r="G625" s="311"/>
      <c r="H625" s="311"/>
      <c r="I625" s="311"/>
      <c r="J625" s="311"/>
      <c r="K625" s="311"/>
      <c r="L625" s="311"/>
      <c r="M625" s="311"/>
      <c r="N625" s="311"/>
      <c r="O625" s="311"/>
      <c r="P625" s="311"/>
    </row>
    <row r="626" spans="1:16" ht="15.75" customHeight="1">
      <c r="A626" s="311"/>
      <c r="B626" s="311"/>
      <c r="C626" s="311"/>
      <c r="D626" s="311"/>
      <c r="E626" s="311"/>
      <c r="F626" s="311"/>
      <c r="G626" s="311"/>
      <c r="H626" s="311"/>
      <c r="I626" s="311"/>
      <c r="J626" s="311"/>
      <c r="K626" s="311"/>
      <c r="L626" s="311"/>
      <c r="M626" s="311"/>
      <c r="N626" s="311"/>
      <c r="O626" s="311"/>
      <c r="P626" s="311"/>
    </row>
    <row r="627" spans="1:16" ht="15.75" customHeight="1">
      <c r="A627" s="311"/>
      <c r="B627" s="311"/>
      <c r="C627" s="311"/>
      <c r="D627" s="311"/>
      <c r="E627" s="311"/>
      <c r="F627" s="311"/>
      <c r="G627" s="311"/>
      <c r="H627" s="311"/>
      <c r="I627" s="311"/>
      <c r="J627" s="311"/>
      <c r="K627" s="311"/>
      <c r="L627" s="311"/>
      <c r="M627" s="311"/>
      <c r="N627" s="311"/>
      <c r="O627" s="311"/>
      <c r="P627" s="311"/>
    </row>
    <row r="628" spans="1:16" ht="15.75" customHeight="1">
      <c r="A628" s="311"/>
      <c r="B628" s="311"/>
      <c r="C628" s="311"/>
      <c r="D628" s="311"/>
      <c r="E628" s="311"/>
      <c r="F628" s="311"/>
      <c r="G628" s="311"/>
      <c r="H628" s="311"/>
      <c r="I628" s="311"/>
      <c r="J628" s="311"/>
      <c r="K628" s="311"/>
      <c r="L628" s="311"/>
      <c r="M628" s="311"/>
      <c r="N628" s="311"/>
      <c r="O628" s="311"/>
      <c r="P628" s="311"/>
    </row>
    <row r="629" spans="1:16" ht="15.75" customHeight="1">
      <c r="A629" s="311"/>
      <c r="B629" s="311"/>
      <c r="C629" s="311"/>
      <c r="D629" s="311"/>
      <c r="E629" s="311"/>
      <c r="F629" s="311"/>
      <c r="G629" s="311"/>
      <c r="H629" s="311"/>
      <c r="I629" s="311"/>
      <c r="J629" s="311"/>
      <c r="K629" s="311"/>
      <c r="L629" s="311"/>
      <c r="M629" s="311"/>
      <c r="N629" s="311"/>
      <c r="O629" s="311"/>
      <c r="P629" s="311"/>
    </row>
    <row r="630" spans="1:16" ht="15.75" customHeight="1">
      <c r="A630" s="311"/>
      <c r="B630" s="311"/>
      <c r="C630" s="311"/>
      <c r="D630" s="311"/>
      <c r="E630" s="311"/>
      <c r="F630" s="311"/>
      <c r="G630" s="311"/>
      <c r="H630" s="311"/>
      <c r="I630" s="311"/>
      <c r="J630" s="311"/>
      <c r="K630" s="311"/>
      <c r="L630" s="311"/>
      <c r="M630" s="311"/>
      <c r="N630" s="311"/>
      <c r="O630" s="311"/>
      <c r="P630" s="311"/>
    </row>
    <row r="631" spans="1:16" ht="15.75" customHeight="1">
      <c r="A631" s="311"/>
      <c r="B631" s="311"/>
      <c r="C631" s="311"/>
      <c r="D631" s="311"/>
      <c r="E631" s="311"/>
      <c r="F631" s="311"/>
      <c r="G631" s="311"/>
      <c r="H631" s="311"/>
      <c r="I631" s="311"/>
      <c r="J631" s="311"/>
      <c r="K631" s="311"/>
      <c r="L631" s="311"/>
      <c r="M631" s="311"/>
      <c r="N631" s="311"/>
      <c r="O631" s="311"/>
      <c r="P631" s="311"/>
    </row>
    <row r="632" spans="1:16" ht="15.75" customHeight="1">
      <c r="A632" s="311"/>
      <c r="B632" s="311"/>
      <c r="C632" s="311"/>
      <c r="D632" s="311"/>
      <c r="E632" s="311"/>
      <c r="F632" s="311"/>
      <c r="G632" s="311"/>
      <c r="H632" s="311"/>
      <c r="I632" s="311"/>
      <c r="J632" s="311"/>
      <c r="K632" s="311"/>
      <c r="L632" s="311"/>
      <c r="M632" s="311"/>
      <c r="N632" s="311"/>
      <c r="O632" s="311"/>
      <c r="P632" s="311"/>
    </row>
    <row r="633" spans="1:16" ht="15.75" customHeight="1">
      <c r="A633" s="311"/>
      <c r="B633" s="311"/>
      <c r="C633" s="311"/>
      <c r="D633" s="311"/>
      <c r="E633" s="311"/>
      <c r="F633" s="311"/>
      <c r="G633" s="311"/>
      <c r="H633" s="311"/>
      <c r="I633" s="311"/>
      <c r="J633" s="311"/>
      <c r="K633" s="311"/>
      <c r="L633" s="311"/>
      <c r="M633" s="311"/>
      <c r="N633" s="311"/>
      <c r="O633" s="311"/>
      <c r="P633" s="311"/>
    </row>
    <row r="634" spans="1:16" ht="15.75" customHeight="1">
      <c r="A634" s="311"/>
      <c r="B634" s="311"/>
      <c r="C634" s="311"/>
      <c r="D634" s="311"/>
      <c r="E634" s="311"/>
      <c r="F634" s="311"/>
      <c r="G634" s="311"/>
      <c r="H634" s="311"/>
      <c r="I634" s="311"/>
      <c r="J634" s="311"/>
      <c r="K634" s="311"/>
      <c r="L634" s="311"/>
      <c r="M634" s="311"/>
      <c r="N634" s="311"/>
      <c r="O634" s="311"/>
      <c r="P634" s="311"/>
    </row>
    <row r="635" spans="1:16" ht="15.75" customHeight="1">
      <c r="A635" s="311"/>
      <c r="B635" s="311"/>
      <c r="C635" s="311"/>
      <c r="D635" s="311"/>
      <c r="E635" s="311"/>
      <c r="F635" s="311"/>
      <c r="G635" s="311"/>
      <c r="H635" s="311"/>
      <c r="I635" s="311"/>
      <c r="J635" s="311"/>
      <c r="K635" s="311"/>
      <c r="L635" s="311"/>
      <c r="M635" s="311"/>
      <c r="N635" s="311"/>
      <c r="O635" s="311"/>
      <c r="P635" s="311"/>
    </row>
    <row r="636" spans="1:16" ht="15.75" customHeight="1">
      <c r="A636" s="311"/>
      <c r="B636" s="311"/>
      <c r="C636" s="311"/>
      <c r="D636" s="311"/>
      <c r="E636" s="311"/>
      <c r="F636" s="311"/>
      <c r="G636" s="311"/>
      <c r="H636" s="311"/>
      <c r="I636" s="311"/>
      <c r="J636" s="311"/>
      <c r="K636" s="311"/>
      <c r="L636" s="311"/>
      <c r="M636" s="311"/>
      <c r="N636" s="311"/>
      <c r="O636" s="311"/>
      <c r="P636" s="311"/>
    </row>
    <row r="637" spans="1:16" ht="15.75" customHeight="1">
      <c r="A637" s="311"/>
      <c r="B637" s="311"/>
      <c r="C637" s="311"/>
      <c r="D637" s="311"/>
      <c r="E637" s="311"/>
      <c r="F637" s="311"/>
      <c r="G637" s="311"/>
      <c r="H637" s="311"/>
      <c r="I637" s="311"/>
      <c r="J637" s="311"/>
      <c r="K637" s="311"/>
      <c r="L637" s="311"/>
      <c r="M637" s="311"/>
      <c r="N637" s="311"/>
      <c r="O637" s="311"/>
      <c r="P637" s="311"/>
    </row>
    <row r="638" spans="1:16" ht="15.75" customHeight="1">
      <c r="A638" s="311"/>
      <c r="B638" s="311"/>
      <c r="C638" s="311"/>
      <c r="D638" s="311"/>
      <c r="E638" s="311"/>
      <c r="F638" s="311"/>
      <c r="G638" s="311"/>
      <c r="H638" s="311"/>
      <c r="I638" s="311"/>
      <c r="J638" s="311"/>
      <c r="K638" s="311"/>
      <c r="L638" s="311"/>
      <c r="M638" s="311"/>
      <c r="N638" s="311"/>
      <c r="O638" s="311"/>
      <c r="P638" s="311"/>
    </row>
    <row r="639" spans="1:16" ht="15.75" customHeight="1">
      <c r="A639" s="311"/>
      <c r="B639" s="311"/>
      <c r="C639" s="311"/>
      <c r="D639" s="311"/>
      <c r="E639" s="311"/>
      <c r="F639" s="311"/>
      <c r="G639" s="311"/>
      <c r="H639" s="311"/>
      <c r="I639" s="311"/>
      <c r="J639" s="311"/>
      <c r="K639" s="311"/>
      <c r="L639" s="311"/>
      <c r="M639" s="311"/>
      <c r="N639" s="311"/>
      <c r="O639" s="311"/>
      <c r="P639" s="311"/>
    </row>
    <row r="640" spans="1:16" ht="15.75" customHeight="1">
      <c r="A640" s="311"/>
      <c r="B640" s="311"/>
      <c r="C640" s="311"/>
      <c r="D640" s="311"/>
      <c r="E640" s="311"/>
      <c r="F640" s="311"/>
      <c r="G640" s="311"/>
      <c r="H640" s="311"/>
      <c r="I640" s="311"/>
      <c r="J640" s="311"/>
      <c r="K640" s="311"/>
      <c r="L640" s="311"/>
      <c r="M640" s="311"/>
      <c r="N640" s="311"/>
      <c r="O640" s="311"/>
      <c r="P640" s="311"/>
    </row>
    <row r="641" spans="1:16" ht="15.75" customHeight="1">
      <c r="A641" s="311"/>
      <c r="B641" s="311"/>
      <c r="C641" s="311"/>
      <c r="D641" s="311"/>
      <c r="E641" s="311"/>
      <c r="F641" s="311"/>
      <c r="G641" s="311"/>
      <c r="H641" s="311"/>
      <c r="I641" s="311"/>
      <c r="J641" s="311"/>
      <c r="K641" s="311"/>
      <c r="L641" s="311"/>
      <c r="M641" s="311"/>
      <c r="N641" s="311"/>
      <c r="O641" s="311"/>
      <c r="P641" s="311"/>
    </row>
    <row r="642" spans="1:16" ht="15.75" customHeight="1">
      <c r="A642" s="311"/>
      <c r="B642" s="311"/>
      <c r="C642" s="311"/>
      <c r="D642" s="311"/>
      <c r="E642" s="311"/>
      <c r="F642" s="311"/>
      <c r="G642" s="311"/>
      <c r="H642" s="311"/>
      <c r="I642" s="311"/>
      <c r="J642" s="311"/>
      <c r="K642" s="311"/>
      <c r="L642" s="311"/>
      <c r="M642" s="311"/>
      <c r="N642" s="311"/>
      <c r="O642" s="311"/>
      <c r="P642" s="311"/>
    </row>
    <row r="643" spans="1:16" ht="15.75" customHeight="1">
      <c r="A643" s="311"/>
      <c r="B643" s="311"/>
      <c r="C643" s="311"/>
      <c r="D643" s="311"/>
      <c r="E643" s="311"/>
      <c r="F643" s="311"/>
      <c r="G643" s="311"/>
      <c r="H643" s="311"/>
      <c r="I643" s="311"/>
      <c r="J643" s="311"/>
      <c r="K643" s="311"/>
      <c r="L643" s="311"/>
      <c r="M643" s="311"/>
      <c r="N643" s="311"/>
      <c r="O643" s="311"/>
      <c r="P643" s="311"/>
    </row>
    <row r="644" spans="1:16" ht="15.75" customHeight="1">
      <c r="A644" s="311"/>
      <c r="B644" s="311"/>
      <c r="C644" s="311"/>
      <c r="D644" s="311"/>
      <c r="E644" s="311"/>
      <c r="F644" s="311"/>
      <c r="G644" s="311"/>
      <c r="H644" s="311"/>
      <c r="I644" s="311"/>
      <c r="J644" s="311"/>
      <c r="K644" s="311"/>
      <c r="L644" s="311"/>
      <c r="M644" s="311"/>
      <c r="N644" s="311"/>
      <c r="O644" s="311"/>
      <c r="P644" s="311"/>
    </row>
    <row r="645" spans="1:16" ht="15.75" customHeight="1">
      <c r="A645" s="311"/>
      <c r="B645" s="311"/>
      <c r="C645" s="311"/>
      <c r="D645" s="311"/>
      <c r="E645" s="311"/>
      <c r="F645" s="311"/>
      <c r="G645" s="311"/>
      <c r="H645" s="311"/>
      <c r="I645" s="311"/>
      <c r="J645" s="311"/>
      <c r="K645" s="311"/>
      <c r="L645" s="311"/>
      <c r="M645" s="311"/>
      <c r="N645" s="311"/>
      <c r="O645" s="311"/>
      <c r="P645" s="311"/>
    </row>
    <row r="646" spans="1:16" ht="15.75" customHeight="1">
      <c r="A646" s="311"/>
      <c r="B646" s="311"/>
      <c r="C646" s="311"/>
      <c r="D646" s="311"/>
      <c r="E646" s="311"/>
      <c r="F646" s="311"/>
      <c r="G646" s="311"/>
      <c r="H646" s="311"/>
      <c r="I646" s="311"/>
      <c r="J646" s="311"/>
      <c r="K646" s="311"/>
      <c r="L646" s="311"/>
      <c r="M646" s="311"/>
      <c r="N646" s="311"/>
      <c r="O646" s="311"/>
      <c r="P646" s="311"/>
    </row>
    <row r="647" spans="1:16" ht="15.75" customHeight="1">
      <c r="A647" s="311"/>
      <c r="B647" s="311"/>
      <c r="C647" s="311"/>
      <c r="D647" s="311"/>
      <c r="E647" s="311"/>
      <c r="F647" s="311"/>
      <c r="G647" s="311"/>
      <c r="H647" s="311"/>
      <c r="I647" s="311"/>
      <c r="J647" s="311"/>
      <c r="K647" s="311"/>
      <c r="L647" s="311"/>
      <c r="M647" s="311"/>
      <c r="N647" s="311"/>
      <c r="O647" s="311"/>
      <c r="P647" s="311"/>
    </row>
    <row r="648" spans="1:16" ht="15.75" customHeight="1">
      <c r="A648" s="311"/>
      <c r="B648" s="311"/>
      <c r="C648" s="311"/>
      <c r="D648" s="311"/>
      <c r="E648" s="311"/>
      <c r="F648" s="311"/>
      <c r="G648" s="311"/>
      <c r="H648" s="311"/>
      <c r="I648" s="311"/>
      <c r="J648" s="311"/>
      <c r="K648" s="311"/>
      <c r="L648" s="311"/>
      <c r="M648" s="311"/>
      <c r="N648" s="311"/>
      <c r="O648" s="311"/>
      <c r="P648" s="311"/>
    </row>
    <row r="649" spans="1:16" ht="15.75" customHeight="1">
      <c r="A649" s="311"/>
      <c r="B649" s="311"/>
      <c r="C649" s="311"/>
      <c r="D649" s="311"/>
      <c r="E649" s="311"/>
      <c r="F649" s="311"/>
      <c r="G649" s="311"/>
      <c r="H649" s="311"/>
      <c r="I649" s="311"/>
      <c r="J649" s="311"/>
      <c r="K649" s="311"/>
      <c r="L649" s="311"/>
      <c r="M649" s="311"/>
      <c r="N649" s="311"/>
      <c r="O649" s="311"/>
      <c r="P649" s="311"/>
    </row>
    <row r="650" spans="1:16" ht="15.75" customHeight="1">
      <c r="A650" s="311"/>
      <c r="B650" s="311"/>
      <c r="C650" s="311"/>
      <c r="D650" s="311"/>
      <c r="E650" s="311"/>
      <c r="F650" s="311"/>
      <c r="G650" s="311"/>
      <c r="H650" s="311"/>
      <c r="I650" s="311"/>
      <c r="J650" s="311"/>
      <c r="K650" s="311"/>
      <c r="L650" s="311"/>
      <c r="M650" s="311"/>
      <c r="N650" s="311"/>
      <c r="O650" s="311"/>
      <c r="P650" s="311"/>
    </row>
    <row r="651" spans="1:16" ht="15.75" customHeight="1">
      <c r="A651" s="311"/>
      <c r="B651" s="311"/>
      <c r="C651" s="311"/>
      <c r="D651" s="311"/>
      <c r="E651" s="311"/>
      <c r="F651" s="311"/>
      <c r="G651" s="311"/>
      <c r="H651" s="311"/>
      <c r="I651" s="311"/>
      <c r="J651" s="311"/>
      <c r="K651" s="311"/>
      <c r="L651" s="311"/>
      <c r="M651" s="311"/>
      <c r="N651" s="311"/>
      <c r="O651" s="311"/>
      <c r="P651" s="311"/>
    </row>
    <row r="652" spans="1:16" ht="15.75" customHeight="1">
      <c r="A652" s="311"/>
      <c r="B652" s="311"/>
      <c r="C652" s="311"/>
      <c r="D652" s="311"/>
      <c r="E652" s="311"/>
      <c r="F652" s="311"/>
      <c r="G652" s="311"/>
      <c r="H652" s="311"/>
      <c r="I652" s="311"/>
      <c r="J652" s="311"/>
      <c r="K652" s="311"/>
      <c r="L652" s="311"/>
      <c r="M652" s="311"/>
      <c r="N652" s="311"/>
      <c r="O652" s="311"/>
      <c r="P652" s="311"/>
    </row>
    <row r="653" spans="1:16" ht="15.75" customHeight="1">
      <c r="A653" s="311"/>
      <c r="B653" s="311"/>
      <c r="C653" s="311"/>
      <c r="D653" s="311"/>
      <c r="E653" s="311"/>
      <c r="F653" s="311"/>
      <c r="G653" s="311"/>
      <c r="H653" s="311"/>
      <c r="I653" s="311"/>
      <c r="J653" s="311"/>
      <c r="K653" s="311"/>
      <c r="L653" s="311"/>
      <c r="M653" s="311"/>
      <c r="N653" s="311"/>
      <c r="O653" s="311"/>
      <c r="P653" s="311"/>
    </row>
    <row r="654" spans="1:16" ht="15.75" customHeight="1">
      <c r="A654" s="311"/>
      <c r="B654" s="311"/>
      <c r="C654" s="311"/>
      <c r="D654" s="311"/>
      <c r="E654" s="311"/>
      <c r="F654" s="311"/>
      <c r="G654" s="311"/>
      <c r="H654" s="311"/>
      <c r="I654" s="311"/>
      <c r="J654" s="311"/>
      <c r="K654" s="311"/>
      <c r="L654" s="311"/>
      <c r="M654" s="311"/>
      <c r="N654" s="311"/>
      <c r="O654" s="311"/>
      <c r="P654" s="311"/>
    </row>
    <row r="655" spans="1:16" ht="15.75" customHeight="1">
      <c r="A655" s="311"/>
      <c r="B655" s="311"/>
      <c r="C655" s="311"/>
      <c r="D655" s="311"/>
      <c r="E655" s="311"/>
      <c r="F655" s="311"/>
      <c r="G655" s="311"/>
      <c r="H655" s="311"/>
      <c r="I655" s="311"/>
      <c r="J655" s="311"/>
      <c r="K655" s="311"/>
      <c r="L655" s="311"/>
      <c r="M655" s="311"/>
      <c r="N655" s="311"/>
      <c r="O655" s="311"/>
      <c r="P655" s="311"/>
    </row>
    <row r="656" spans="1:16" ht="15.75" customHeight="1">
      <c r="A656" s="311"/>
      <c r="B656" s="311"/>
      <c r="C656" s="311"/>
      <c r="D656" s="311"/>
      <c r="E656" s="311"/>
      <c r="F656" s="311"/>
      <c r="G656" s="311"/>
      <c r="H656" s="311"/>
      <c r="I656" s="311"/>
      <c r="J656" s="311"/>
      <c r="K656" s="311"/>
      <c r="L656" s="311"/>
      <c r="M656" s="311"/>
      <c r="N656" s="311"/>
      <c r="O656" s="311"/>
      <c r="P656" s="311"/>
    </row>
    <row r="657" spans="1:16" ht="15.75" customHeight="1">
      <c r="A657" s="311"/>
      <c r="B657" s="311"/>
      <c r="C657" s="311"/>
      <c r="D657" s="311"/>
      <c r="E657" s="311"/>
      <c r="F657" s="311"/>
      <c r="G657" s="311"/>
      <c r="H657" s="311"/>
      <c r="I657" s="311"/>
      <c r="J657" s="311"/>
      <c r="K657" s="311"/>
      <c r="L657" s="311"/>
      <c r="M657" s="311"/>
      <c r="N657" s="311"/>
      <c r="O657" s="311"/>
      <c r="P657" s="311"/>
    </row>
    <row r="658" spans="1:16" ht="15.75" customHeight="1">
      <c r="A658" s="311"/>
      <c r="B658" s="311"/>
      <c r="C658" s="311"/>
      <c r="D658" s="311"/>
      <c r="E658" s="311"/>
      <c r="F658" s="311"/>
      <c r="G658" s="311"/>
      <c r="H658" s="311"/>
      <c r="I658" s="311"/>
      <c r="J658" s="311"/>
      <c r="K658" s="311"/>
      <c r="L658" s="311"/>
      <c r="M658" s="311"/>
      <c r="N658" s="311"/>
      <c r="O658" s="311"/>
      <c r="P658" s="311"/>
    </row>
    <row r="659" spans="1:16" ht="15.75" customHeight="1">
      <c r="A659" s="311"/>
      <c r="B659" s="311"/>
      <c r="C659" s="311"/>
      <c r="D659" s="311"/>
      <c r="E659" s="311"/>
      <c r="F659" s="311"/>
      <c r="G659" s="311"/>
      <c r="H659" s="311"/>
      <c r="I659" s="311"/>
      <c r="J659" s="311"/>
      <c r="K659" s="311"/>
      <c r="L659" s="311"/>
      <c r="M659" s="311"/>
      <c r="N659" s="311"/>
      <c r="O659" s="311"/>
      <c r="P659" s="311"/>
    </row>
    <row r="660" spans="1:16" ht="15.75" customHeight="1">
      <c r="A660" s="311"/>
      <c r="B660" s="311"/>
      <c r="C660" s="311"/>
      <c r="D660" s="311"/>
      <c r="E660" s="311"/>
      <c r="F660" s="311"/>
      <c r="G660" s="311"/>
      <c r="H660" s="311"/>
      <c r="I660" s="311"/>
      <c r="J660" s="311"/>
      <c r="K660" s="311"/>
      <c r="L660" s="311"/>
      <c r="M660" s="311"/>
      <c r="N660" s="311"/>
      <c r="O660" s="311"/>
      <c r="P660" s="311"/>
    </row>
    <row r="661" spans="1:16" ht="15.75" customHeight="1">
      <c r="A661" s="311"/>
      <c r="B661" s="311"/>
      <c r="C661" s="311"/>
      <c r="D661" s="311"/>
      <c r="E661" s="311"/>
      <c r="F661" s="311"/>
      <c r="G661" s="311"/>
      <c r="H661" s="311"/>
      <c r="I661" s="311"/>
      <c r="J661" s="311"/>
      <c r="K661" s="311"/>
      <c r="L661" s="311"/>
      <c r="M661" s="311"/>
      <c r="N661" s="311"/>
      <c r="O661" s="311"/>
      <c r="P661" s="311"/>
    </row>
    <row r="662" spans="1:16" ht="15.75" customHeight="1">
      <c r="A662" s="311"/>
      <c r="B662" s="311"/>
      <c r="C662" s="311"/>
      <c r="D662" s="311"/>
      <c r="E662" s="311"/>
      <c r="F662" s="311"/>
      <c r="G662" s="311"/>
      <c r="H662" s="311"/>
      <c r="I662" s="311"/>
      <c r="J662" s="311"/>
      <c r="K662" s="311"/>
      <c r="L662" s="311"/>
      <c r="M662" s="311"/>
      <c r="N662" s="311"/>
      <c r="O662" s="311"/>
      <c r="P662" s="311"/>
    </row>
    <row r="663" spans="1:16" ht="15.75" customHeight="1">
      <c r="A663" s="311"/>
      <c r="B663" s="311"/>
      <c r="C663" s="311"/>
      <c r="D663" s="311"/>
      <c r="E663" s="311"/>
      <c r="F663" s="311"/>
      <c r="G663" s="311"/>
      <c r="H663" s="311"/>
      <c r="I663" s="311"/>
      <c r="J663" s="311"/>
      <c r="K663" s="311"/>
      <c r="L663" s="311"/>
      <c r="M663" s="311"/>
      <c r="N663" s="311"/>
      <c r="O663" s="311"/>
      <c r="P663" s="311"/>
    </row>
    <row r="664" spans="1:16" ht="15.75" customHeight="1">
      <c r="A664" s="311"/>
      <c r="B664" s="311"/>
      <c r="C664" s="311"/>
      <c r="D664" s="311"/>
      <c r="E664" s="311"/>
      <c r="F664" s="311"/>
      <c r="G664" s="311"/>
      <c r="H664" s="311"/>
      <c r="I664" s="311"/>
      <c r="J664" s="311"/>
      <c r="K664" s="311"/>
      <c r="L664" s="311"/>
      <c r="M664" s="311"/>
      <c r="N664" s="311"/>
      <c r="O664" s="311"/>
      <c r="P664" s="311"/>
    </row>
    <row r="665" spans="1:16" ht="15.75" customHeight="1">
      <c r="A665" s="311"/>
      <c r="B665" s="311"/>
      <c r="C665" s="311"/>
      <c r="D665" s="311"/>
      <c r="E665" s="311"/>
      <c r="F665" s="311"/>
      <c r="G665" s="311"/>
      <c r="H665" s="311"/>
      <c r="I665" s="311"/>
      <c r="J665" s="311"/>
      <c r="K665" s="311"/>
      <c r="L665" s="311"/>
      <c r="M665" s="311"/>
      <c r="N665" s="311"/>
      <c r="O665" s="311"/>
      <c r="P665" s="311"/>
    </row>
    <row r="666" spans="1:16" ht="15.75" customHeight="1">
      <c r="A666" s="311"/>
      <c r="B666" s="311"/>
      <c r="C666" s="311"/>
      <c r="D666" s="311"/>
      <c r="E666" s="311"/>
      <c r="F666" s="311"/>
      <c r="G666" s="311"/>
      <c r="H666" s="311"/>
      <c r="I666" s="311"/>
      <c r="J666" s="311"/>
      <c r="K666" s="311"/>
      <c r="L666" s="311"/>
      <c r="M666" s="311"/>
      <c r="N666" s="311"/>
      <c r="O666" s="311"/>
      <c r="P666" s="311"/>
    </row>
    <row r="667" spans="1:16" ht="15.75" customHeight="1">
      <c r="A667" s="311"/>
      <c r="B667" s="311"/>
      <c r="C667" s="311"/>
      <c r="D667" s="311"/>
      <c r="E667" s="311"/>
      <c r="F667" s="311"/>
      <c r="G667" s="311"/>
      <c r="H667" s="311"/>
      <c r="I667" s="311"/>
      <c r="J667" s="311"/>
      <c r="K667" s="311"/>
      <c r="L667" s="311"/>
      <c r="M667" s="311"/>
      <c r="N667" s="311"/>
      <c r="O667" s="311"/>
      <c r="P667" s="311"/>
    </row>
    <row r="668" spans="1:16" ht="15.75" customHeight="1">
      <c r="A668" s="311"/>
      <c r="B668" s="311"/>
      <c r="C668" s="311"/>
      <c r="D668" s="311"/>
      <c r="E668" s="311"/>
      <c r="F668" s="311"/>
      <c r="G668" s="311"/>
      <c r="H668" s="311"/>
      <c r="I668" s="311"/>
      <c r="J668" s="311"/>
      <c r="K668" s="311"/>
      <c r="L668" s="311"/>
      <c r="M668" s="311"/>
      <c r="N668" s="311"/>
      <c r="O668" s="311"/>
      <c r="P668" s="311"/>
    </row>
    <row r="669" spans="1:16" ht="15.75" customHeight="1">
      <c r="A669" s="311"/>
      <c r="B669" s="311"/>
      <c r="C669" s="311"/>
      <c r="D669" s="311"/>
      <c r="E669" s="311"/>
      <c r="F669" s="311"/>
      <c r="G669" s="311"/>
      <c r="H669" s="311"/>
      <c r="I669" s="311"/>
      <c r="J669" s="311"/>
      <c r="K669" s="311"/>
      <c r="L669" s="311"/>
      <c r="M669" s="311"/>
      <c r="N669" s="311"/>
      <c r="O669" s="311"/>
      <c r="P669" s="311"/>
    </row>
    <row r="670" spans="1:16" ht="15.75" customHeight="1">
      <c r="A670" s="311"/>
      <c r="B670" s="311"/>
      <c r="C670" s="311"/>
      <c r="D670" s="311"/>
      <c r="E670" s="311"/>
      <c r="F670" s="311"/>
      <c r="G670" s="311"/>
      <c r="H670" s="311"/>
      <c r="I670" s="311"/>
      <c r="J670" s="311"/>
      <c r="K670" s="311"/>
      <c r="L670" s="311"/>
      <c r="M670" s="311"/>
      <c r="N670" s="311"/>
      <c r="O670" s="311"/>
      <c r="P670" s="311"/>
    </row>
    <row r="671" spans="1:16" ht="15.75" customHeight="1">
      <c r="A671" s="311"/>
      <c r="B671" s="311"/>
      <c r="C671" s="311"/>
      <c r="D671" s="311"/>
      <c r="E671" s="311"/>
      <c r="F671" s="311"/>
      <c r="G671" s="311"/>
      <c r="H671" s="311"/>
      <c r="I671" s="311"/>
      <c r="J671" s="311"/>
      <c r="K671" s="311"/>
      <c r="L671" s="311"/>
      <c r="M671" s="311"/>
      <c r="N671" s="311"/>
      <c r="O671" s="311"/>
      <c r="P671" s="311"/>
    </row>
    <row r="672" spans="1:16" ht="15.75" customHeight="1">
      <c r="A672" s="311"/>
      <c r="B672" s="311"/>
      <c r="C672" s="311"/>
      <c r="D672" s="311"/>
      <c r="E672" s="311"/>
      <c r="F672" s="311"/>
      <c r="G672" s="311"/>
      <c r="H672" s="311"/>
      <c r="I672" s="311"/>
      <c r="J672" s="311"/>
      <c r="K672" s="311"/>
      <c r="L672" s="311"/>
      <c r="M672" s="311"/>
      <c r="N672" s="311"/>
      <c r="O672" s="311"/>
      <c r="P672" s="311"/>
    </row>
    <row r="673" spans="1:16" ht="15.75" customHeight="1">
      <c r="A673" s="311"/>
      <c r="B673" s="311"/>
      <c r="C673" s="311"/>
      <c r="D673" s="311"/>
      <c r="E673" s="311"/>
      <c r="F673" s="311"/>
      <c r="G673" s="311"/>
      <c r="H673" s="311"/>
      <c r="I673" s="311"/>
      <c r="J673" s="311"/>
      <c r="K673" s="311"/>
      <c r="L673" s="311"/>
      <c r="M673" s="311"/>
      <c r="N673" s="311"/>
      <c r="O673" s="311"/>
      <c r="P673" s="311"/>
    </row>
    <row r="674" spans="1:16" ht="15.75" customHeight="1">
      <c r="A674" s="311"/>
      <c r="B674" s="311"/>
      <c r="C674" s="311"/>
      <c r="D674" s="311"/>
      <c r="E674" s="311"/>
      <c r="F674" s="311"/>
      <c r="G674" s="311"/>
      <c r="H674" s="311"/>
      <c r="I674" s="311"/>
      <c r="J674" s="311"/>
      <c r="K674" s="311"/>
      <c r="L674" s="311"/>
      <c r="M674" s="311"/>
      <c r="N674" s="311"/>
      <c r="O674" s="311"/>
      <c r="P674" s="311"/>
    </row>
    <row r="675" spans="1:16" ht="15.75" customHeight="1">
      <c r="A675" s="311"/>
      <c r="B675" s="311"/>
      <c r="C675" s="311"/>
      <c r="D675" s="311"/>
      <c r="E675" s="311"/>
      <c r="F675" s="311"/>
      <c r="G675" s="311"/>
      <c r="H675" s="311"/>
      <c r="I675" s="311"/>
      <c r="J675" s="311"/>
      <c r="K675" s="311"/>
      <c r="L675" s="311"/>
      <c r="M675" s="311"/>
      <c r="N675" s="311"/>
      <c r="O675" s="311"/>
      <c r="P675" s="311"/>
    </row>
    <row r="676" spans="1:16" ht="15.75" customHeight="1">
      <c r="A676" s="311"/>
      <c r="B676" s="311"/>
      <c r="C676" s="311"/>
      <c r="D676" s="311"/>
      <c r="E676" s="311"/>
      <c r="F676" s="311"/>
      <c r="G676" s="311"/>
      <c r="H676" s="311"/>
      <c r="I676" s="311"/>
      <c r="J676" s="311"/>
      <c r="K676" s="311"/>
      <c r="L676" s="311"/>
      <c r="M676" s="311"/>
      <c r="N676" s="311"/>
      <c r="O676" s="311"/>
      <c r="P676" s="311"/>
    </row>
    <row r="677" spans="1:16" ht="15.75" customHeight="1">
      <c r="A677" s="311"/>
      <c r="B677" s="311"/>
      <c r="C677" s="311"/>
      <c r="D677" s="311"/>
      <c r="E677" s="311"/>
      <c r="F677" s="311"/>
      <c r="G677" s="311"/>
      <c r="H677" s="311"/>
      <c r="I677" s="311"/>
      <c r="J677" s="311"/>
      <c r="K677" s="311"/>
      <c r="L677" s="311"/>
      <c r="M677" s="311"/>
      <c r="N677" s="311"/>
      <c r="O677" s="311"/>
      <c r="P677" s="311"/>
    </row>
    <row r="678" spans="1:16" ht="15.75" customHeight="1">
      <c r="A678" s="311"/>
      <c r="B678" s="311"/>
      <c r="C678" s="311"/>
      <c r="D678" s="311"/>
      <c r="E678" s="311"/>
      <c r="F678" s="311"/>
      <c r="G678" s="311"/>
      <c r="H678" s="311"/>
      <c r="I678" s="311"/>
      <c r="J678" s="311"/>
      <c r="K678" s="311"/>
      <c r="L678" s="311"/>
      <c r="M678" s="311"/>
      <c r="N678" s="311"/>
      <c r="O678" s="311"/>
      <c r="P678" s="311"/>
    </row>
    <row r="679" spans="1:16" ht="15.75" customHeight="1">
      <c r="A679" s="311"/>
      <c r="B679" s="311"/>
      <c r="C679" s="311"/>
      <c r="D679" s="311"/>
      <c r="E679" s="311"/>
      <c r="F679" s="311"/>
      <c r="G679" s="311"/>
      <c r="H679" s="311"/>
      <c r="I679" s="311"/>
      <c r="J679" s="311"/>
      <c r="K679" s="311"/>
      <c r="L679" s="311"/>
      <c r="M679" s="311"/>
      <c r="N679" s="311"/>
      <c r="O679" s="311"/>
      <c r="P679" s="311"/>
    </row>
    <row r="680" spans="1:16" ht="15.75" customHeight="1">
      <c r="A680" s="311"/>
      <c r="B680" s="311"/>
      <c r="C680" s="311"/>
      <c r="D680" s="311"/>
      <c r="E680" s="311"/>
      <c r="F680" s="311"/>
      <c r="G680" s="311"/>
      <c r="H680" s="311"/>
      <c r="I680" s="311"/>
      <c r="J680" s="311"/>
      <c r="K680" s="311"/>
      <c r="L680" s="311"/>
      <c r="M680" s="311"/>
      <c r="N680" s="311"/>
      <c r="O680" s="311"/>
      <c r="P680" s="311"/>
    </row>
    <row r="681" spans="1:16" ht="15.75" customHeight="1">
      <c r="A681" s="311"/>
      <c r="B681" s="311"/>
      <c r="C681" s="311"/>
      <c r="D681" s="311"/>
      <c r="E681" s="311"/>
      <c r="F681" s="311"/>
      <c r="G681" s="311"/>
      <c r="H681" s="311"/>
      <c r="I681" s="311"/>
      <c r="J681" s="311"/>
      <c r="K681" s="311"/>
      <c r="L681" s="311"/>
      <c r="M681" s="311"/>
      <c r="N681" s="311"/>
      <c r="O681" s="311"/>
      <c r="P681" s="311"/>
    </row>
    <row r="682" spans="1:16" ht="15.75" customHeight="1">
      <c r="A682" s="311"/>
      <c r="B682" s="311"/>
      <c r="C682" s="311"/>
      <c r="D682" s="311"/>
      <c r="E682" s="311"/>
      <c r="F682" s="311"/>
      <c r="G682" s="311"/>
      <c r="H682" s="311"/>
      <c r="I682" s="311"/>
      <c r="J682" s="311"/>
      <c r="K682" s="311"/>
      <c r="L682" s="311"/>
      <c r="M682" s="311"/>
      <c r="N682" s="311"/>
      <c r="O682" s="311"/>
      <c r="P682" s="311"/>
    </row>
    <row r="683" spans="1:16" ht="15.75" customHeight="1">
      <c r="A683" s="311"/>
      <c r="B683" s="311"/>
      <c r="C683" s="311"/>
      <c r="D683" s="311"/>
      <c r="E683" s="311"/>
      <c r="F683" s="311"/>
      <c r="G683" s="311"/>
      <c r="H683" s="311"/>
      <c r="I683" s="311"/>
      <c r="J683" s="311"/>
      <c r="K683" s="311"/>
      <c r="L683" s="311"/>
      <c r="M683" s="311"/>
      <c r="N683" s="311"/>
      <c r="O683" s="311"/>
      <c r="P683" s="311"/>
    </row>
    <row r="684" spans="1:16" ht="15.75" customHeight="1">
      <c r="A684" s="311"/>
      <c r="B684" s="311"/>
      <c r="C684" s="311"/>
      <c r="D684" s="311"/>
      <c r="E684" s="311"/>
      <c r="F684" s="311"/>
      <c r="G684" s="311"/>
      <c r="H684" s="311"/>
      <c r="I684" s="311"/>
      <c r="J684" s="311"/>
      <c r="K684" s="311"/>
      <c r="L684" s="311"/>
      <c r="M684" s="311"/>
      <c r="N684" s="311"/>
      <c r="O684" s="311"/>
      <c r="P684" s="311"/>
    </row>
    <row r="685" spans="1:16" ht="15.75" customHeight="1">
      <c r="A685" s="311"/>
      <c r="B685" s="311"/>
      <c r="C685" s="311"/>
      <c r="D685" s="311"/>
      <c r="E685" s="311"/>
      <c r="F685" s="311"/>
      <c r="G685" s="311"/>
      <c r="H685" s="311"/>
      <c r="I685" s="311"/>
      <c r="J685" s="311"/>
      <c r="K685" s="311"/>
      <c r="L685" s="311"/>
      <c r="M685" s="311"/>
      <c r="N685" s="311"/>
      <c r="O685" s="311"/>
      <c r="P685" s="311"/>
    </row>
    <row r="686" spans="1:16" ht="15.75" customHeight="1">
      <c r="A686" s="311"/>
      <c r="B686" s="311"/>
      <c r="C686" s="311"/>
      <c r="D686" s="311"/>
      <c r="E686" s="311"/>
      <c r="F686" s="311"/>
      <c r="G686" s="311"/>
      <c r="H686" s="311"/>
      <c r="I686" s="311"/>
      <c r="J686" s="311"/>
      <c r="K686" s="311"/>
      <c r="L686" s="311"/>
      <c r="M686" s="311"/>
      <c r="N686" s="311"/>
      <c r="O686" s="311"/>
      <c r="P686" s="311"/>
    </row>
    <row r="687" spans="1:16" ht="15.75" customHeight="1">
      <c r="A687" s="311"/>
      <c r="B687" s="311"/>
      <c r="C687" s="311"/>
      <c r="D687" s="311"/>
      <c r="E687" s="311"/>
      <c r="F687" s="311"/>
      <c r="G687" s="311"/>
      <c r="H687" s="311"/>
      <c r="I687" s="311"/>
      <c r="J687" s="311"/>
      <c r="K687" s="311"/>
      <c r="L687" s="311"/>
      <c r="M687" s="311"/>
      <c r="N687" s="311"/>
      <c r="O687" s="311"/>
      <c r="P687" s="311"/>
    </row>
    <row r="688" spans="1:16" ht="15.75" customHeight="1">
      <c r="A688" s="311"/>
      <c r="B688" s="311"/>
      <c r="C688" s="311"/>
      <c r="D688" s="311"/>
      <c r="E688" s="311"/>
      <c r="F688" s="311"/>
      <c r="G688" s="311"/>
      <c r="H688" s="311"/>
      <c r="I688" s="311"/>
      <c r="J688" s="311"/>
      <c r="K688" s="311"/>
      <c r="L688" s="311"/>
      <c r="M688" s="311"/>
      <c r="N688" s="311"/>
      <c r="O688" s="311"/>
      <c r="P688" s="311"/>
    </row>
    <row r="689" spans="1:16" ht="15.75" customHeight="1">
      <c r="A689" s="311"/>
      <c r="B689" s="311"/>
      <c r="C689" s="311"/>
      <c r="D689" s="311"/>
      <c r="E689" s="311"/>
      <c r="F689" s="311"/>
      <c r="G689" s="311"/>
      <c r="H689" s="311"/>
      <c r="I689" s="311"/>
      <c r="J689" s="311"/>
      <c r="K689" s="311"/>
      <c r="L689" s="311"/>
      <c r="M689" s="311"/>
      <c r="N689" s="311"/>
      <c r="O689" s="311"/>
      <c r="P689" s="311"/>
    </row>
    <row r="690" spans="1:16" ht="15.75" customHeight="1">
      <c r="A690" s="311"/>
      <c r="B690" s="311"/>
      <c r="C690" s="311"/>
      <c r="D690" s="311"/>
      <c r="E690" s="311"/>
      <c r="F690" s="311"/>
      <c r="G690" s="311"/>
      <c r="H690" s="311"/>
      <c r="I690" s="311"/>
      <c r="J690" s="311"/>
      <c r="K690" s="311"/>
      <c r="L690" s="311"/>
      <c r="M690" s="311"/>
      <c r="N690" s="311"/>
      <c r="O690" s="311"/>
      <c r="P690" s="311"/>
    </row>
    <row r="691" spans="1:16" ht="15.75" customHeight="1">
      <c r="A691" s="311"/>
      <c r="B691" s="311"/>
      <c r="C691" s="311"/>
      <c r="D691" s="311"/>
      <c r="E691" s="311"/>
      <c r="F691" s="311"/>
      <c r="G691" s="311"/>
      <c r="H691" s="311"/>
      <c r="I691" s="311"/>
      <c r="J691" s="311"/>
      <c r="K691" s="311"/>
      <c r="L691" s="311"/>
      <c r="M691" s="311"/>
      <c r="N691" s="311"/>
      <c r="O691" s="311"/>
      <c r="P691" s="311"/>
    </row>
    <row r="692" spans="1:16" ht="15.75" customHeight="1">
      <c r="A692" s="311"/>
      <c r="B692" s="311"/>
      <c r="C692" s="311"/>
      <c r="D692" s="311"/>
      <c r="E692" s="311"/>
      <c r="F692" s="311"/>
      <c r="G692" s="311"/>
      <c r="H692" s="311"/>
      <c r="I692" s="311"/>
      <c r="J692" s="311"/>
      <c r="K692" s="311"/>
      <c r="L692" s="311"/>
      <c r="M692" s="311"/>
      <c r="N692" s="311"/>
      <c r="O692" s="311"/>
      <c r="P692" s="311"/>
    </row>
    <row r="693" spans="1:16" ht="15.75" customHeight="1">
      <c r="A693" s="311"/>
      <c r="B693" s="311"/>
      <c r="C693" s="311"/>
      <c r="D693" s="311"/>
      <c r="E693" s="311"/>
      <c r="F693" s="311"/>
      <c r="G693" s="311"/>
      <c r="H693" s="311"/>
      <c r="I693" s="311"/>
      <c r="J693" s="311"/>
      <c r="K693" s="311"/>
      <c r="L693" s="311"/>
      <c r="M693" s="311"/>
      <c r="N693" s="311"/>
      <c r="O693" s="311"/>
      <c r="P693" s="311"/>
    </row>
    <row r="694" spans="1:16" ht="15.75" customHeight="1">
      <c r="A694" s="311"/>
      <c r="B694" s="311"/>
      <c r="C694" s="311"/>
      <c r="D694" s="311"/>
      <c r="E694" s="311"/>
      <c r="F694" s="311"/>
      <c r="G694" s="311"/>
      <c r="H694" s="311"/>
      <c r="I694" s="311"/>
      <c r="J694" s="311"/>
      <c r="K694" s="311"/>
      <c r="L694" s="311"/>
      <c r="M694" s="311"/>
      <c r="N694" s="311"/>
      <c r="O694" s="311"/>
      <c r="P694" s="311"/>
    </row>
    <row r="695" spans="1:16" ht="15.75" customHeight="1">
      <c r="A695" s="311"/>
      <c r="B695" s="311"/>
      <c r="C695" s="311"/>
      <c r="D695" s="311"/>
      <c r="E695" s="311"/>
      <c r="F695" s="311"/>
      <c r="G695" s="311"/>
      <c r="H695" s="311"/>
      <c r="I695" s="311"/>
      <c r="J695" s="311"/>
      <c r="K695" s="311"/>
      <c r="L695" s="311"/>
      <c r="M695" s="311"/>
      <c r="N695" s="311"/>
      <c r="O695" s="311"/>
      <c r="P695" s="311"/>
    </row>
    <row r="696" spans="1:16" ht="15.75" customHeight="1">
      <c r="A696" s="311"/>
      <c r="B696" s="311"/>
      <c r="C696" s="311"/>
      <c r="D696" s="311"/>
      <c r="E696" s="311"/>
      <c r="F696" s="311"/>
      <c r="G696" s="311"/>
      <c r="H696" s="311"/>
      <c r="I696" s="311"/>
      <c r="J696" s="311"/>
      <c r="K696" s="311"/>
      <c r="L696" s="311"/>
      <c r="M696" s="311"/>
      <c r="N696" s="311"/>
      <c r="O696" s="311"/>
      <c r="P696" s="311"/>
    </row>
    <row r="697" spans="1:16" ht="15.75" customHeight="1">
      <c r="A697" s="311"/>
      <c r="B697" s="311"/>
      <c r="C697" s="311"/>
      <c r="D697" s="311"/>
      <c r="E697" s="311"/>
      <c r="F697" s="311"/>
      <c r="G697" s="311"/>
      <c r="H697" s="311"/>
      <c r="I697" s="311"/>
      <c r="J697" s="311"/>
      <c r="K697" s="311"/>
      <c r="L697" s="311"/>
      <c r="M697" s="311"/>
      <c r="N697" s="311"/>
      <c r="O697" s="311"/>
      <c r="P697" s="311"/>
    </row>
    <row r="698" spans="1:16" ht="15.75" customHeight="1">
      <c r="A698" s="311"/>
      <c r="B698" s="311"/>
      <c r="C698" s="311"/>
      <c r="D698" s="311"/>
      <c r="E698" s="311"/>
      <c r="F698" s="311"/>
      <c r="G698" s="311"/>
      <c r="H698" s="311"/>
      <c r="I698" s="311"/>
      <c r="J698" s="311"/>
      <c r="K698" s="311"/>
      <c r="L698" s="311"/>
      <c r="M698" s="311"/>
      <c r="N698" s="311"/>
      <c r="O698" s="311"/>
      <c r="P698" s="311"/>
    </row>
    <row r="699" spans="1:16" ht="15.75" customHeight="1">
      <c r="A699" s="311"/>
      <c r="B699" s="311"/>
      <c r="C699" s="311"/>
      <c r="D699" s="311"/>
      <c r="E699" s="311"/>
      <c r="F699" s="311"/>
      <c r="G699" s="311"/>
      <c r="H699" s="311"/>
      <c r="I699" s="311"/>
      <c r="J699" s="311"/>
      <c r="K699" s="311"/>
      <c r="L699" s="311"/>
      <c r="M699" s="311"/>
      <c r="N699" s="311"/>
      <c r="O699" s="311"/>
      <c r="P699" s="311"/>
    </row>
    <row r="700" spans="1:16" ht="15.75" customHeight="1">
      <c r="A700" s="311"/>
      <c r="B700" s="311"/>
      <c r="C700" s="311"/>
      <c r="D700" s="311"/>
      <c r="E700" s="311"/>
      <c r="F700" s="311"/>
      <c r="G700" s="311"/>
      <c r="H700" s="311"/>
      <c r="I700" s="311"/>
      <c r="J700" s="311"/>
      <c r="K700" s="311"/>
      <c r="L700" s="311"/>
      <c r="M700" s="311"/>
      <c r="N700" s="311"/>
      <c r="O700" s="311"/>
      <c r="P700" s="311"/>
    </row>
    <row r="701" spans="1:16" ht="15.75" customHeight="1">
      <c r="A701" s="311"/>
      <c r="B701" s="311"/>
      <c r="C701" s="311"/>
      <c r="D701" s="311"/>
      <c r="E701" s="311"/>
      <c r="F701" s="311"/>
      <c r="G701" s="311"/>
      <c r="H701" s="311"/>
      <c r="I701" s="311"/>
      <c r="J701" s="311"/>
      <c r="K701" s="311"/>
      <c r="L701" s="311"/>
      <c r="M701" s="311"/>
      <c r="N701" s="311"/>
      <c r="O701" s="311"/>
      <c r="P701" s="311"/>
    </row>
    <row r="702" spans="1:16" ht="15.75" customHeight="1">
      <c r="A702" s="311"/>
      <c r="B702" s="311"/>
      <c r="C702" s="311"/>
      <c r="D702" s="311"/>
      <c r="E702" s="311"/>
      <c r="F702" s="311"/>
      <c r="G702" s="311"/>
      <c r="H702" s="311"/>
      <c r="I702" s="311"/>
      <c r="J702" s="311"/>
      <c r="K702" s="311"/>
      <c r="L702" s="311"/>
      <c r="M702" s="311"/>
      <c r="N702" s="311"/>
      <c r="O702" s="311"/>
      <c r="P702" s="311"/>
    </row>
    <row r="703" spans="1:16" ht="15.75" customHeight="1">
      <c r="A703" s="311"/>
      <c r="B703" s="311"/>
      <c r="C703" s="311"/>
      <c r="D703" s="311"/>
      <c r="E703" s="311"/>
      <c r="F703" s="311"/>
      <c r="G703" s="311"/>
      <c r="H703" s="311"/>
      <c r="I703" s="311"/>
      <c r="J703" s="311"/>
      <c r="K703" s="311"/>
      <c r="L703" s="311"/>
      <c r="M703" s="311"/>
      <c r="N703" s="311"/>
      <c r="O703" s="311"/>
      <c r="P703" s="311"/>
    </row>
    <row r="704" spans="1:16" ht="15.75" customHeight="1">
      <c r="A704" s="311"/>
      <c r="B704" s="311"/>
      <c r="C704" s="311"/>
      <c r="D704" s="311"/>
      <c r="E704" s="311"/>
      <c r="F704" s="311"/>
      <c r="G704" s="311"/>
      <c r="H704" s="311"/>
      <c r="I704" s="311"/>
      <c r="J704" s="311"/>
      <c r="K704" s="311"/>
      <c r="L704" s="311"/>
      <c r="M704" s="311"/>
      <c r="N704" s="311"/>
      <c r="O704" s="311"/>
      <c r="P704" s="311"/>
    </row>
    <row r="705" spans="1:16" ht="15.75" customHeight="1">
      <c r="A705" s="311"/>
      <c r="B705" s="311"/>
      <c r="C705" s="311"/>
      <c r="D705" s="311"/>
      <c r="E705" s="311"/>
      <c r="F705" s="311"/>
      <c r="G705" s="311"/>
      <c r="H705" s="311"/>
      <c r="I705" s="311"/>
      <c r="J705" s="311"/>
      <c r="K705" s="311"/>
      <c r="L705" s="311"/>
      <c r="M705" s="311"/>
      <c r="N705" s="311"/>
      <c r="O705" s="311"/>
      <c r="P705" s="311"/>
    </row>
    <row r="706" spans="1:16" ht="15.75" customHeight="1">
      <c r="A706" s="311"/>
      <c r="B706" s="311"/>
      <c r="C706" s="311"/>
      <c r="D706" s="311"/>
      <c r="E706" s="311"/>
      <c r="F706" s="311"/>
      <c r="G706" s="311"/>
      <c r="H706" s="311"/>
      <c r="I706" s="311"/>
      <c r="J706" s="311"/>
      <c r="K706" s="311"/>
      <c r="L706" s="311"/>
      <c r="M706" s="311"/>
      <c r="N706" s="311"/>
      <c r="O706" s="311"/>
      <c r="P706" s="311"/>
    </row>
    <row r="707" spans="1:16" ht="15.75" customHeight="1">
      <c r="A707" s="311"/>
      <c r="B707" s="311"/>
      <c r="C707" s="311"/>
      <c r="D707" s="311"/>
      <c r="E707" s="311"/>
      <c r="F707" s="311"/>
      <c r="G707" s="311"/>
      <c r="H707" s="311"/>
      <c r="I707" s="311"/>
      <c r="J707" s="311"/>
      <c r="K707" s="311"/>
      <c r="L707" s="311"/>
      <c r="M707" s="311"/>
      <c r="N707" s="311"/>
      <c r="O707" s="311"/>
      <c r="P707" s="311"/>
    </row>
    <row r="708" spans="1:16" ht="15.75" customHeight="1">
      <c r="A708" s="311"/>
      <c r="B708" s="311"/>
      <c r="C708" s="311"/>
      <c r="D708" s="311"/>
      <c r="E708" s="311"/>
      <c r="F708" s="311"/>
      <c r="G708" s="311"/>
      <c r="H708" s="311"/>
      <c r="I708" s="311"/>
      <c r="J708" s="311"/>
      <c r="K708" s="311"/>
      <c r="L708" s="311"/>
      <c r="M708" s="311"/>
      <c r="N708" s="311"/>
      <c r="O708" s="311"/>
      <c r="P708" s="311"/>
    </row>
    <row r="709" spans="1:16" ht="15.75" customHeight="1">
      <c r="A709" s="311"/>
      <c r="B709" s="311"/>
      <c r="C709" s="311"/>
      <c r="D709" s="311"/>
      <c r="E709" s="311"/>
      <c r="F709" s="311"/>
      <c r="G709" s="311"/>
      <c r="H709" s="311"/>
      <c r="I709" s="311"/>
      <c r="J709" s="311"/>
      <c r="K709" s="311"/>
      <c r="L709" s="311"/>
      <c r="M709" s="311"/>
      <c r="N709" s="311"/>
      <c r="O709" s="311"/>
      <c r="P709" s="311"/>
    </row>
    <row r="710" spans="1:16" ht="15.75" customHeight="1">
      <c r="A710" s="311"/>
      <c r="B710" s="311"/>
      <c r="C710" s="311"/>
      <c r="D710" s="311"/>
      <c r="E710" s="311"/>
      <c r="F710" s="311"/>
      <c r="G710" s="311"/>
      <c r="H710" s="311"/>
      <c r="I710" s="311"/>
      <c r="J710" s="311"/>
      <c r="K710" s="311"/>
      <c r="L710" s="311"/>
      <c r="M710" s="311"/>
      <c r="N710" s="311"/>
      <c r="O710" s="311"/>
      <c r="P710" s="311"/>
    </row>
    <row r="711" spans="1:16" ht="15.75" customHeight="1">
      <c r="A711" s="311"/>
      <c r="B711" s="311"/>
      <c r="C711" s="311"/>
      <c r="D711" s="311"/>
      <c r="E711" s="311"/>
      <c r="F711" s="311"/>
      <c r="G711" s="311"/>
      <c r="H711" s="311"/>
      <c r="I711" s="311"/>
      <c r="J711" s="311"/>
      <c r="K711" s="311"/>
      <c r="L711" s="311"/>
      <c r="M711" s="311"/>
      <c r="N711" s="311"/>
      <c r="O711" s="311"/>
      <c r="P711" s="311"/>
    </row>
    <row r="712" spans="1:16" ht="15.75" customHeight="1">
      <c r="A712" s="311"/>
      <c r="B712" s="311"/>
      <c r="C712" s="311"/>
      <c r="D712" s="311"/>
      <c r="E712" s="311"/>
      <c r="F712" s="311"/>
      <c r="G712" s="311"/>
      <c r="H712" s="311"/>
      <c r="I712" s="311"/>
      <c r="J712" s="311"/>
      <c r="K712" s="311"/>
      <c r="L712" s="311"/>
      <c r="M712" s="311"/>
      <c r="N712" s="311"/>
      <c r="O712" s="311"/>
      <c r="P712" s="311"/>
    </row>
    <row r="713" spans="1:16" ht="15.75" customHeight="1">
      <c r="A713" s="311"/>
      <c r="B713" s="311"/>
      <c r="C713" s="311"/>
      <c r="D713" s="311"/>
      <c r="E713" s="311"/>
      <c r="F713" s="311"/>
      <c r="G713" s="311"/>
      <c r="H713" s="311"/>
      <c r="I713" s="311"/>
      <c r="J713" s="311"/>
      <c r="K713" s="311"/>
      <c r="L713" s="311"/>
      <c r="M713" s="311"/>
      <c r="N713" s="311"/>
      <c r="O713" s="311"/>
      <c r="P713" s="311"/>
    </row>
    <row r="714" spans="1:16" ht="15.75" customHeight="1">
      <c r="A714" s="311"/>
      <c r="B714" s="311"/>
      <c r="C714" s="311"/>
      <c r="D714" s="311"/>
      <c r="E714" s="311"/>
      <c r="F714" s="311"/>
      <c r="G714" s="311"/>
      <c r="H714" s="311"/>
      <c r="I714" s="311"/>
      <c r="J714" s="311"/>
      <c r="K714" s="311"/>
      <c r="L714" s="311"/>
      <c r="M714" s="311"/>
      <c r="N714" s="311"/>
      <c r="O714" s="311"/>
      <c r="P714" s="311"/>
    </row>
    <row r="715" spans="1:16" ht="15.75" customHeight="1">
      <c r="A715" s="311"/>
      <c r="B715" s="311"/>
      <c r="C715" s="311"/>
      <c r="D715" s="311"/>
      <c r="E715" s="311"/>
      <c r="F715" s="311"/>
      <c r="G715" s="311"/>
      <c r="H715" s="311"/>
      <c r="I715" s="311"/>
      <c r="J715" s="311"/>
      <c r="K715" s="311"/>
      <c r="L715" s="311"/>
      <c r="M715" s="311"/>
      <c r="N715" s="311"/>
      <c r="O715" s="311"/>
      <c r="P715" s="311"/>
    </row>
    <row r="716" spans="1:16" ht="15.75" customHeight="1">
      <c r="A716" s="311"/>
      <c r="B716" s="311"/>
      <c r="C716" s="311"/>
      <c r="D716" s="311"/>
      <c r="E716" s="311"/>
      <c r="F716" s="311"/>
      <c r="G716" s="311"/>
      <c r="H716" s="311"/>
      <c r="I716" s="311"/>
      <c r="J716" s="311"/>
      <c r="K716" s="311"/>
      <c r="L716" s="311"/>
      <c r="M716" s="311"/>
      <c r="N716" s="311"/>
      <c r="O716" s="311"/>
      <c r="P716" s="311"/>
    </row>
    <row r="717" spans="1:16" ht="15.75" customHeight="1">
      <c r="A717" s="311"/>
      <c r="B717" s="311"/>
      <c r="C717" s="311"/>
      <c r="D717" s="311"/>
      <c r="E717" s="311"/>
      <c r="F717" s="311"/>
      <c r="G717" s="311"/>
      <c r="H717" s="311"/>
      <c r="I717" s="311"/>
      <c r="J717" s="311"/>
      <c r="K717" s="311"/>
      <c r="L717" s="311"/>
      <c r="M717" s="311"/>
      <c r="N717" s="311"/>
      <c r="O717" s="311"/>
      <c r="P717" s="311"/>
    </row>
    <row r="718" spans="1:16" ht="15.75" customHeight="1">
      <c r="A718" s="311"/>
      <c r="B718" s="311"/>
      <c r="C718" s="311"/>
      <c r="D718" s="311"/>
      <c r="E718" s="311"/>
      <c r="F718" s="311"/>
      <c r="G718" s="311"/>
      <c r="H718" s="311"/>
      <c r="I718" s="311"/>
      <c r="J718" s="311"/>
      <c r="K718" s="311"/>
      <c r="L718" s="311"/>
      <c r="M718" s="311"/>
      <c r="N718" s="311"/>
      <c r="O718" s="311"/>
      <c r="P718" s="311"/>
    </row>
    <row r="719" spans="1:16" ht="15.75" customHeight="1">
      <c r="A719" s="311"/>
      <c r="B719" s="311"/>
      <c r="C719" s="311"/>
      <c r="D719" s="311"/>
      <c r="E719" s="311"/>
      <c r="F719" s="311"/>
      <c r="G719" s="311"/>
      <c r="H719" s="311"/>
      <c r="I719" s="311"/>
      <c r="J719" s="311"/>
      <c r="K719" s="311"/>
      <c r="L719" s="311"/>
      <c r="M719" s="311"/>
      <c r="N719" s="311"/>
      <c r="O719" s="311"/>
      <c r="P719" s="311"/>
    </row>
    <row r="720" spans="1:16" ht="15.75" customHeight="1">
      <c r="A720" s="311"/>
      <c r="B720" s="311"/>
      <c r="C720" s="311"/>
      <c r="D720" s="311"/>
      <c r="E720" s="311"/>
      <c r="F720" s="311"/>
      <c r="G720" s="311"/>
      <c r="H720" s="311"/>
      <c r="I720" s="311"/>
      <c r="J720" s="311"/>
      <c r="K720" s="311"/>
      <c r="L720" s="311"/>
      <c r="M720" s="311"/>
      <c r="N720" s="311"/>
      <c r="O720" s="311"/>
      <c r="P720" s="311"/>
    </row>
    <row r="721" spans="1:16" ht="15.75" customHeight="1">
      <c r="A721" s="311"/>
      <c r="B721" s="311"/>
      <c r="C721" s="311"/>
      <c r="D721" s="311"/>
      <c r="E721" s="311"/>
      <c r="F721" s="311"/>
      <c r="G721" s="311"/>
      <c r="H721" s="311"/>
      <c r="I721" s="311"/>
      <c r="J721" s="311"/>
      <c r="K721" s="311"/>
      <c r="L721" s="311"/>
      <c r="M721" s="311"/>
      <c r="N721" s="311"/>
      <c r="O721" s="311"/>
      <c r="P721" s="311"/>
    </row>
    <row r="722" spans="1:16" ht="15.75" customHeight="1">
      <c r="A722" s="311"/>
      <c r="B722" s="311"/>
      <c r="C722" s="311"/>
      <c r="D722" s="311"/>
      <c r="E722" s="311"/>
      <c r="F722" s="311"/>
      <c r="G722" s="311"/>
      <c r="H722" s="311"/>
      <c r="I722" s="311"/>
      <c r="J722" s="311"/>
      <c r="K722" s="311"/>
      <c r="L722" s="311"/>
      <c r="M722" s="311"/>
      <c r="N722" s="311"/>
      <c r="O722" s="311"/>
      <c r="P722" s="311"/>
    </row>
    <row r="723" spans="1:16" ht="15.75" customHeight="1">
      <c r="A723" s="311"/>
      <c r="B723" s="311"/>
      <c r="C723" s="311"/>
      <c r="D723" s="311"/>
      <c r="E723" s="311"/>
      <c r="F723" s="311"/>
      <c r="G723" s="311"/>
      <c r="H723" s="311"/>
      <c r="I723" s="311"/>
      <c r="J723" s="311"/>
      <c r="K723" s="311"/>
      <c r="L723" s="311"/>
      <c r="M723" s="311"/>
      <c r="N723" s="311"/>
      <c r="O723" s="311"/>
      <c r="P723" s="311"/>
    </row>
    <row r="724" spans="1:16" ht="15.75" customHeight="1">
      <c r="A724" s="311"/>
      <c r="B724" s="311"/>
      <c r="C724" s="311"/>
      <c r="D724" s="311"/>
      <c r="E724" s="311"/>
      <c r="F724" s="311"/>
      <c r="G724" s="311"/>
      <c r="H724" s="311"/>
      <c r="I724" s="311"/>
      <c r="J724" s="311"/>
      <c r="K724" s="311"/>
      <c r="L724" s="311"/>
      <c r="M724" s="311"/>
      <c r="N724" s="311"/>
      <c r="O724" s="311"/>
      <c r="P724" s="311"/>
    </row>
    <row r="725" spans="1:16" ht="15.75" customHeight="1">
      <c r="A725" s="311"/>
      <c r="B725" s="311"/>
      <c r="C725" s="311"/>
      <c r="D725" s="311"/>
      <c r="E725" s="311"/>
      <c r="F725" s="311"/>
      <c r="G725" s="311"/>
      <c r="H725" s="311"/>
      <c r="I725" s="311"/>
      <c r="J725" s="311"/>
      <c r="K725" s="311"/>
      <c r="L725" s="311"/>
      <c r="M725" s="311"/>
      <c r="N725" s="311"/>
      <c r="O725" s="311"/>
      <c r="P725" s="311"/>
    </row>
    <row r="726" spans="1:16" ht="15.75" customHeight="1">
      <c r="A726" s="311"/>
      <c r="B726" s="311"/>
      <c r="C726" s="311"/>
      <c r="D726" s="311"/>
      <c r="E726" s="311"/>
      <c r="F726" s="311"/>
      <c r="G726" s="311"/>
      <c r="H726" s="311"/>
      <c r="I726" s="311"/>
      <c r="J726" s="311"/>
      <c r="K726" s="311"/>
      <c r="L726" s="311"/>
      <c r="M726" s="311"/>
      <c r="N726" s="311"/>
      <c r="O726" s="311"/>
      <c r="P726" s="311"/>
    </row>
    <row r="727" spans="1:16" ht="15.75" customHeight="1">
      <c r="A727" s="311"/>
      <c r="B727" s="311"/>
      <c r="C727" s="311"/>
      <c r="D727" s="311"/>
      <c r="E727" s="311"/>
      <c r="F727" s="311"/>
      <c r="G727" s="311"/>
      <c r="H727" s="311"/>
      <c r="I727" s="311"/>
      <c r="J727" s="311"/>
      <c r="K727" s="311"/>
      <c r="L727" s="311"/>
      <c r="M727" s="311"/>
      <c r="N727" s="311"/>
      <c r="O727" s="311"/>
      <c r="P727" s="311"/>
    </row>
    <row r="728" spans="1:16" ht="15.75" customHeight="1">
      <c r="A728" s="311"/>
      <c r="B728" s="311"/>
      <c r="C728" s="311"/>
      <c r="D728" s="311"/>
      <c r="E728" s="311"/>
      <c r="F728" s="311"/>
      <c r="G728" s="311"/>
      <c r="H728" s="311"/>
      <c r="I728" s="311"/>
      <c r="J728" s="311"/>
      <c r="K728" s="311"/>
      <c r="L728" s="311"/>
      <c r="M728" s="311"/>
      <c r="N728" s="311"/>
      <c r="O728" s="311"/>
      <c r="P728" s="311"/>
    </row>
    <row r="729" spans="1:16" ht="15.75" customHeight="1">
      <c r="A729" s="311"/>
      <c r="B729" s="311"/>
      <c r="C729" s="311"/>
      <c r="D729" s="311"/>
      <c r="E729" s="311"/>
      <c r="F729" s="311"/>
      <c r="G729" s="311"/>
      <c r="H729" s="311"/>
      <c r="I729" s="311"/>
      <c r="J729" s="311"/>
      <c r="K729" s="311"/>
      <c r="L729" s="311"/>
      <c r="M729" s="311"/>
      <c r="N729" s="311"/>
      <c r="O729" s="311"/>
      <c r="P729" s="311"/>
    </row>
    <row r="730" spans="1:16" ht="15.75" customHeight="1">
      <c r="A730" s="311"/>
      <c r="B730" s="311"/>
      <c r="C730" s="311"/>
      <c r="D730" s="311"/>
      <c r="E730" s="311"/>
      <c r="F730" s="311"/>
      <c r="G730" s="311"/>
      <c r="H730" s="311"/>
      <c r="I730" s="311"/>
      <c r="J730" s="311"/>
      <c r="K730" s="311"/>
      <c r="L730" s="311"/>
      <c r="M730" s="311"/>
      <c r="N730" s="311"/>
      <c r="O730" s="311"/>
      <c r="P730" s="311"/>
    </row>
    <row r="731" spans="1:16" ht="15.75" customHeight="1">
      <c r="A731" s="311"/>
      <c r="B731" s="311"/>
      <c r="C731" s="311"/>
      <c r="D731" s="311"/>
      <c r="E731" s="311"/>
      <c r="F731" s="311"/>
      <c r="G731" s="311"/>
      <c r="H731" s="311"/>
      <c r="I731" s="311"/>
      <c r="J731" s="311"/>
      <c r="K731" s="311"/>
      <c r="L731" s="311"/>
      <c r="M731" s="311"/>
      <c r="N731" s="311"/>
      <c r="O731" s="311"/>
      <c r="P731" s="311"/>
    </row>
    <row r="732" spans="1:16" ht="15.75" customHeight="1">
      <c r="A732" s="311"/>
      <c r="B732" s="311"/>
      <c r="C732" s="311"/>
      <c r="D732" s="311"/>
      <c r="E732" s="311"/>
      <c r="F732" s="311"/>
      <c r="G732" s="311"/>
      <c r="H732" s="311"/>
      <c r="I732" s="311"/>
      <c r="J732" s="311"/>
      <c r="K732" s="311"/>
      <c r="L732" s="311"/>
      <c r="M732" s="311"/>
      <c r="N732" s="311"/>
      <c r="O732" s="311"/>
      <c r="P732" s="311"/>
    </row>
    <row r="733" spans="1:16" ht="15.75" customHeight="1">
      <c r="A733" s="311"/>
      <c r="B733" s="311"/>
      <c r="C733" s="311"/>
      <c r="D733" s="311"/>
      <c r="E733" s="311"/>
      <c r="F733" s="311"/>
      <c r="G733" s="311"/>
      <c r="H733" s="311"/>
      <c r="I733" s="311"/>
      <c r="J733" s="311"/>
      <c r="K733" s="311"/>
      <c r="L733" s="311"/>
      <c r="M733" s="311"/>
      <c r="N733" s="311"/>
      <c r="O733" s="311"/>
      <c r="P733" s="311"/>
    </row>
    <row r="734" spans="1:16" ht="15.75" customHeight="1">
      <c r="A734" s="311"/>
      <c r="B734" s="311"/>
      <c r="C734" s="311"/>
      <c r="D734" s="311"/>
      <c r="E734" s="311"/>
      <c r="F734" s="311"/>
      <c r="G734" s="311"/>
      <c r="H734" s="311"/>
      <c r="I734" s="311"/>
      <c r="J734" s="311"/>
      <c r="K734" s="311"/>
      <c r="L734" s="311"/>
      <c r="M734" s="311"/>
      <c r="N734" s="311"/>
      <c r="O734" s="311"/>
      <c r="P734" s="311"/>
    </row>
    <row r="735" spans="1:16" ht="15.75" customHeight="1">
      <c r="A735" s="311"/>
      <c r="B735" s="311"/>
      <c r="C735" s="311"/>
      <c r="D735" s="311"/>
      <c r="E735" s="311"/>
      <c r="F735" s="311"/>
      <c r="G735" s="311"/>
      <c r="H735" s="311"/>
      <c r="I735" s="311"/>
      <c r="J735" s="311"/>
      <c r="K735" s="311"/>
      <c r="L735" s="311"/>
      <c r="M735" s="311"/>
      <c r="N735" s="311"/>
      <c r="O735" s="311"/>
      <c r="P735" s="311"/>
    </row>
    <row r="736" spans="1:16" ht="15.75" customHeight="1">
      <c r="A736" s="311"/>
      <c r="B736" s="311"/>
      <c r="C736" s="311"/>
      <c r="D736" s="311"/>
      <c r="E736" s="311"/>
      <c r="F736" s="311"/>
      <c r="G736" s="311"/>
      <c r="H736" s="311"/>
      <c r="I736" s="311"/>
      <c r="J736" s="311"/>
      <c r="K736" s="311"/>
      <c r="L736" s="311"/>
      <c r="M736" s="311"/>
      <c r="N736" s="311"/>
      <c r="O736" s="311"/>
      <c r="P736" s="311"/>
    </row>
    <row r="737" spans="1:16" ht="15.75" customHeight="1">
      <c r="A737" s="311"/>
      <c r="B737" s="311"/>
      <c r="C737" s="311"/>
      <c r="D737" s="311"/>
      <c r="E737" s="311"/>
      <c r="F737" s="311"/>
      <c r="G737" s="311"/>
      <c r="H737" s="311"/>
      <c r="I737" s="311"/>
      <c r="J737" s="311"/>
      <c r="K737" s="311"/>
      <c r="L737" s="311"/>
      <c r="M737" s="311"/>
      <c r="N737" s="311"/>
      <c r="O737" s="311"/>
      <c r="P737" s="311"/>
    </row>
    <row r="738" spans="1:16" ht="15.75" customHeight="1">
      <c r="A738" s="311"/>
      <c r="B738" s="311"/>
      <c r="C738" s="311"/>
      <c r="D738" s="311"/>
      <c r="E738" s="311"/>
      <c r="F738" s="311"/>
      <c r="G738" s="311"/>
      <c r="H738" s="311"/>
      <c r="I738" s="311"/>
      <c r="J738" s="311"/>
      <c r="K738" s="311"/>
      <c r="L738" s="311"/>
      <c r="M738" s="311"/>
      <c r="N738" s="311"/>
      <c r="O738" s="311"/>
      <c r="P738" s="311"/>
    </row>
    <row r="739" spans="1:16" ht="15.75" customHeight="1">
      <c r="A739" s="311"/>
      <c r="B739" s="311"/>
      <c r="C739" s="311"/>
      <c r="D739" s="311"/>
      <c r="E739" s="311"/>
      <c r="F739" s="311"/>
      <c r="G739" s="311"/>
      <c r="H739" s="311"/>
      <c r="I739" s="311"/>
      <c r="J739" s="311"/>
      <c r="K739" s="311"/>
      <c r="L739" s="311"/>
      <c r="M739" s="311"/>
      <c r="N739" s="311"/>
      <c r="O739" s="311"/>
      <c r="P739" s="311"/>
    </row>
    <row r="740" spans="1:16" ht="15.75" customHeight="1">
      <c r="A740" s="311"/>
      <c r="B740" s="311"/>
      <c r="C740" s="311"/>
      <c r="D740" s="311"/>
      <c r="E740" s="311"/>
      <c r="F740" s="311"/>
      <c r="G740" s="311"/>
      <c r="H740" s="311"/>
      <c r="I740" s="311"/>
      <c r="J740" s="311"/>
      <c r="K740" s="311"/>
      <c r="L740" s="311"/>
      <c r="M740" s="311"/>
      <c r="N740" s="311"/>
      <c r="O740" s="311"/>
      <c r="P740" s="311"/>
    </row>
    <row r="741" spans="1:16" ht="15.75" customHeight="1">
      <c r="A741" s="311"/>
      <c r="B741" s="311"/>
      <c r="C741" s="311"/>
      <c r="D741" s="311"/>
      <c r="E741" s="311"/>
      <c r="F741" s="311"/>
      <c r="G741" s="311"/>
      <c r="H741" s="311"/>
      <c r="I741" s="311"/>
      <c r="J741" s="311"/>
      <c r="K741" s="311"/>
      <c r="L741" s="311"/>
      <c r="M741" s="311"/>
      <c r="N741" s="311"/>
      <c r="O741" s="311"/>
      <c r="P741" s="311"/>
    </row>
    <row r="742" spans="1:16" ht="15.75" customHeight="1">
      <c r="A742" s="311"/>
      <c r="B742" s="311"/>
      <c r="C742" s="311"/>
      <c r="D742" s="311"/>
      <c r="E742" s="311"/>
      <c r="F742" s="311"/>
      <c r="G742" s="311"/>
      <c r="H742" s="311"/>
      <c r="I742" s="311"/>
      <c r="J742" s="311"/>
      <c r="K742" s="311"/>
      <c r="L742" s="311"/>
      <c r="M742" s="311"/>
      <c r="N742" s="311"/>
      <c r="O742" s="311"/>
      <c r="P742" s="311"/>
    </row>
    <row r="743" spans="1:16" ht="15.75" customHeight="1">
      <c r="A743" s="311"/>
      <c r="B743" s="311"/>
      <c r="C743" s="311"/>
      <c r="D743" s="311"/>
      <c r="E743" s="311"/>
      <c r="F743" s="311"/>
      <c r="G743" s="311"/>
      <c r="H743" s="311"/>
      <c r="I743" s="311"/>
      <c r="J743" s="311"/>
      <c r="K743" s="311"/>
      <c r="L743" s="311"/>
      <c r="M743" s="311"/>
      <c r="N743" s="311"/>
      <c r="O743" s="311"/>
      <c r="P743" s="311"/>
    </row>
    <row r="744" spans="1:16" ht="15.75" customHeight="1">
      <c r="A744" s="311"/>
      <c r="B744" s="311"/>
      <c r="C744" s="311"/>
      <c r="D744" s="311"/>
      <c r="E744" s="311"/>
      <c r="F744" s="311"/>
      <c r="G744" s="311"/>
      <c r="H744" s="311"/>
      <c r="I744" s="311"/>
      <c r="J744" s="311"/>
      <c r="K744" s="311"/>
      <c r="L744" s="311"/>
      <c r="M744" s="311"/>
      <c r="N744" s="311"/>
      <c r="O744" s="311"/>
      <c r="P744" s="311"/>
    </row>
    <row r="745" spans="1:16" ht="15.75" customHeight="1">
      <c r="A745" s="311"/>
      <c r="B745" s="311"/>
      <c r="C745" s="311"/>
      <c r="D745" s="311"/>
      <c r="E745" s="311"/>
      <c r="F745" s="311"/>
      <c r="G745" s="311"/>
      <c r="H745" s="311"/>
      <c r="I745" s="311"/>
      <c r="J745" s="311"/>
      <c r="K745" s="311"/>
      <c r="L745" s="311"/>
      <c r="M745" s="311"/>
      <c r="N745" s="311"/>
      <c r="O745" s="311"/>
      <c r="P745" s="311"/>
    </row>
    <row r="746" spans="1:16" ht="15.75" customHeight="1">
      <c r="A746" s="311"/>
      <c r="B746" s="311"/>
      <c r="C746" s="311"/>
      <c r="D746" s="311"/>
      <c r="E746" s="311"/>
      <c r="F746" s="311"/>
      <c r="G746" s="311"/>
      <c r="H746" s="311"/>
      <c r="I746" s="311"/>
      <c r="J746" s="311"/>
      <c r="K746" s="311"/>
      <c r="L746" s="311"/>
      <c r="M746" s="311"/>
      <c r="N746" s="311"/>
      <c r="O746" s="311"/>
      <c r="P746" s="311"/>
    </row>
    <row r="747" spans="1:16" ht="15.75" customHeight="1">
      <c r="A747" s="311"/>
      <c r="B747" s="311"/>
      <c r="C747" s="311"/>
      <c r="D747" s="311"/>
      <c r="E747" s="311"/>
      <c r="F747" s="311"/>
      <c r="G747" s="311"/>
      <c r="H747" s="311"/>
      <c r="I747" s="311"/>
      <c r="J747" s="311"/>
      <c r="K747" s="311"/>
      <c r="L747" s="311"/>
      <c r="M747" s="311"/>
      <c r="N747" s="311"/>
      <c r="O747" s="311"/>
      <c r="P747" s="311"/>
    </row>
    <row r="748" spans="1:16" ht="15.75" customHeight="1">
      <c r="A748" s="311"/>
      <c r="B748" s="311"/>
      <c r="C748" s="311"/>
      <c r="D748" s="311"/>
      <c r="E748" s="311"/>
      <c r="F748" s="311"/>
      <c r="G748" s="311"/>
      <c r="H748" s="311"/>
      <c r="I748" s="311"/>
      <c r="J748" s="311"/>
      <c r="K748" s="311"/>
      <c r="L748" s="311"/>
      <c r="M748" s="311"/>
      <c r="N748" s="311"/>
      <c r="O748" s="311"/>
      <c r="P748" s="311"/>
    </row>
    <row r="749" spans="1:16" ht="15.75" customHeight="1">
      <c r="A749" s="311"/>
      <c r="B749" s="311"/>
      <c r="C749" s="311"/>
      <c r="D749" s="311"/>
      <c r="E749" s="311"/>
      <c r="F749" s="311"/>
      <c r="G749" s="311"/>
      <c r="H749" s="311"/>
      <c r="I749" s="311"/>
      <c r="J749" s="311"/>
      <c r="K749" s="311"/>
      <c r="L749" s="311"/>
      <c r="M749" s="311"/>
      <c r="N749" s="311"/>
      <c r="O749" s="311"/>
      <c r="P749" s="311"/>
    </row>
    <row r="750" spans="1:16" ht="15.75" customHeight="1">
      <c r="A750" s="311"/>
      <c r="B750" s="311"/>
      <c r="C750" s="311"/>
      <c r="D750" s="311"/>
      <c r="E750" s="311"/>
      <c r="F750" s="311"/>
      <c r="G750" s="311"/>
      <c r="H750" s="311"/>
      <c r="I750" s="311"/>
      <c r="J750" s="311"/>
      <c r="K750" s="311"/>
      <c r="L750" s="311"/>
      <c r="M750" s="311"/>
      <c r="N750" s="311"/>
      <c r="O750" s="311"/>
      <c r="P750" s="311"/>
    </row>
    <row r="751" spans="1:16" ht="15.75" customHeight="1">
      <c r="A751" s="311"/>
      <c r="B751" s="311"/>
      <c r="C751" s="311"/>
      <c r="D751" s="311"/>
      <c r="E751" s="311"/>
      <c r="F751" s="311"/>
      <c r="G751" s="311"/>
      <c r="H751" s="311"/>
      <c r="I751" s="311"/>
      <c r="J751" s="311"/>
      <c r="K751" s="311"/>
      <c r="L751" s="311"/>
      <c r="M751" s="311"/>
      <c r="N751" s="311"/>
      <c r="O751" s="311"/>
      <c r="P751" s="311"/>
    </row>
    <row r="752" spans="1:16" ht="15.75" customHeight="1">
      <c r="A752" s="311"/>
      <c r="B752" s="311"/>
      <c r="C752" s="311"/>
      <c r="D752" s="311"/>
      <c r="E752" s="311"/>
      <c r="F752" s="311"/>
      <c r="G752" s="311"/>
      <c r="H752" s="311"/>
      <c r="I752" s="311"/>
      <c r="J752" s="311"/>
      <c r="K752" s="311"/>
      <c r="L752" s="311"/>
      <c r="M752" s="311"/>
      <c r="N752" s="311"/>
      <c r="O752" s="311"/>
      <c r="P752" s="311"/>
    </row>
    <row r="753" spans="1:16" ht="15.75" customHeight="1">
      <c r="A753" s="311"/>
      <c r="B753" s="311"/>
      <c r="C753" s="311"/>
      <c r="D753" s="311"/>
      <c r="E753" s="311"/>
      <c r="F753" s="311"/>
      <c r="G753" s="311"/>
      <c r="H753" s="311"/>
      <c r="I753" s="311"/>
      <c r="J753" s="311"/>
      <c r="K753" s="311"/>
      <c r="L753" s="311"/>
      <c r="M753" s="311"/>
      <c r="N753" s="311"/>
      <c r="O753" s="311"/>
      <c r="P753" s="311"/>
    </row>
    <row r="754" spans="1:16" ht="15.75" customHeight="1">
      <c r="A754" s="311"/>
      <c r="B754" s="311"/>
      <c r="C754" s="311"/>
      <c r="D754" s="311"/>
      <c r="E754" s="311"/>
      <c r="F754" s="311"/>
      <c r="G754" s="311"/>
      <c r="H754" s="311"/>
      <c r="I754" s="311"/>
      <c r="J754" s="311"/>
      <c r="K754" s="311"/>
      <c r="L754" s="311"/>
      <c r="M754" s="311"/>
      <c r="N754" s="311"/>
      <c r="O754" s="311"/>
      <c r="P754" s="311"/>
    </row>
    <row r="755" spans="1:16" ht="15.75" customHeight="1">
      <c r="A755" s="311"/>
      <c r="B755" s="311"/>
      <c r="C755" s="311"/>
      <c r="D755" s="311"/>
      <c r="E755" s="311"/>
      <c r="F755" s="311"/>
      <c r="G755" s="311"/>
      <c r="H755" s="311"/>
      <c r="I755" s="311"/>
      <c r="J755" s="311"/>
      <c r="K755" s="311"/>
      <c r="L755" s="311"/>
      <c r="M755" s="311"/>
      <c r="N755" s="311"/>
      <c r="O755" s="311"/>
      <c r="P755" s="311"/>
    </row>
    <row r="756" spans="1:16" ht="15.75" customHeight="1">
      <c r="A756" s="311"/>
      <c r="B756" s="311"/>
      <c r="C756" s="311"/>
      <c r="D756" s="311"/>
      <c r="E756" s="311"/>
      <c r="F756" s="311"/>
      <c r="G756" s="311"/>
      <c r="H756" s="311"/>
      <c r="I756" s="311"/>
      <c r="J756" s="311"/>
      <c r="K756" s="311"/>
      <c r="L756" s="311"/>
      <c r="M756" s="311"/>
      <c r="N756" s="311"/>
      <c r="O756" s="311"/>
      <c r="P756" s="311"/>
    </row>
    <row r="757" spans="1:16" ht="15.75" customHeight="1">
      <c r="A757" s="311"/>
      <c r="B757" s="311"/>
      <c r="C757" s="311"/>
      <c r="D757" s="311"/>
      <c r="E757" s="311"/>
      <c r="F757" s="311"/>
      <c r="G757" s="311"/>
      <c r="H757" s="311"/>
      <c r="I757" s="311"/>
      <c r="J757" s="311"/>
      <c r="K757" s="311"/>
      <c r="L757" s="311"/>
      <c r="M757" s="311"/>
      <c r="N757" s="311"/>
      <c r="O757" s="311"/>
      <c r="P757" s="311"/>
    </row>
    <row r="758" spans="1:16" ht="15.75" customHeight="1">
      <c r="A758" s="311"/>
      <c r="B758" s="311"/>
      <c r="C758" s="311"/>
      <c r="D758" s="311"/>
      <c r="E758" s="311"/>
      <c r="F758" s="311"/>
      <c r="G758" s="311"/>
      <c r="H758" s="311"/>
      <c r="I758" s="311"/>
      <c r="J758" s="311"/>
      <c r="K758" s="311"/>
      <c r="L758" s="311"/>
      <c r="M758" s="311"/>
      <c r="N758" s="311"/>
      <c r="O758" s="311"/>
      <c r="P758" s="311"/>
    </row>
    <row r="759" spans="1:16" ht="15.75" customHeight="1">
      <c r="A759" s="311"/>
      <c r="B759" s="311"/>
      <c r="C759" s="311"/>
      <c r="D759" s="311"/>
      <c r="E759" s="311"/>
      <c r="F759" s="311"/>
      <c r="G759" s="311"/>
      <c r="H759" s="311"/>
      <c r="I759" s="311"/>
      <c r="J759" s="311"/>
      <c r="K759" s="311"/>
      <c r="L759" s="311"/>
      <c r="M759" s="311"/>
      <c r="N759" s="311"/>
      <c r="O759" s="311"/>
      <c r="P759" s="311"/>
    </row>
    <row r="760" spans="1:16" ht="15.75" customHeight="1">
      <c r="A760" s="311"/>
      <c r="B760" s="311"/>
      <c r="C760" s="311"/>
      <c r="D760" s="311"/>
      <c r="E760" s="311"/>
      <c r="F760" s="311"/>
      <c r="G760" s="311"/>
      <c r="H760" s="311"/>
      <c r="I760" s="311"/>
      <c r="J760" s="311"/>
      <c r="K760" s="311"/>
      <c r="L760" s="311"/>
      <c r="M760" s="311"/>
      <c r="N760" s="311"/>
      <c r="O760" s="311"/>
      <c r="P760" s="311"/>
    </row>
    <row r="761" spans="1:16" ht="15.75" customHeight="1">
      <c r="A761" s="311"/>
      <c r="B761" s="311"/>
      <c r="C761" s="311"/>
      <c r="D761" s="311"/>
      <c r="E761" s="311"/>
      <c r="F761" s="311"/>
      <c r="G761" s="311"/>
      <c r="H761" s="311"/>
      <c r="I761" s="311"/>
      <c r="J761" s="311"/>
      <c r="K761" s="311"/>
      <c r="L761" s="311"/>
      <c r="M761" s="311"/>
      <c r="N761" s="311"/>
      <c r="O761" s="311"/>
      <c r="P761" s="311"/>
    </row>
    <row r="762" spans="1:16" ht="15.75" customHeight="1">
      <c r="A762" s="311"/>
      <c r="B762" s="311"/>
      <c r="C762" s="311"/>
      <c r="D762" s="311"/>
      <c r="E762" s="311"/>
      <c r="F762" s="311"/>
      <c r="G762" s="311"/>
      <c r="H762" s="311"/>
      <c r="I762" s="311"/>
      <c r="J762" s="311"/>
      <c r="K762" s="311"/>
      <c r="L762" s="311"/>
      <c r="M762" s="311"/>
      <c r="N762" s="311"/>
      <c r="O762" s="311"/>
      <c r="P762" s="311"/>
    </row>
    <row r="763" spans="1:16" ht="15.75" customHeight="1">
      <c r="A763" s="311"/>
      <c r="B763" s="311"/>
      <c r="C763" s="311"/>
      <c r="D763" s="311"/>
      <c r="E763" s="311"/>
      <c r="F763" s="311"/>
      <c r="G763" s="311"/>
      <c r="H763" s="311"/>
      <c r="I763" s="311"/>
      <c r="J763" s="311"/>
      <c r="K763" s="311"/>
      <c r="L763" s="311"/>
      <c r="M763" s="311"/>
      <c r="N763" s="311"/>
      <c r="O763" s="311"/>
      <c r="P763" s="311"/>
    </row>
    <row r="764" spans="1:16" ht="15.75" customHeight="1">
      <c r="A764" s="311"/>
      <c r="B764" s="311"/>
      <c r="C764" s="311"/>
      <c r="D764" s="311"/>
      <c r="E764" s="311"/>
      <c r="F764" s="311"/>
      <c r="G764" s="311"/>
      <c r="H764" s="311"/>
      <c r="I764" s="311"/>
      <c r="J764" s="311"/>
      <c r="K764" s="311"/>
      <c r="L764" s="311"/>
      <c r="M764" s="311"/>
      <c r="N764" s="311"/>
      <c r="O764" s="311"/>
      <c r="P764" s="311"/>
    </row>
    <row r="765" spans="1:16" ht="15.75" customHeight="1">
      <c r="A765" s="311"/>
      <c r="B765" s="311"/>
      <c r="C765" s="311"/>
      <c r="D765" s="311"/>
      <c r="E765" s="311"/>
      <c r="F765" s="311"/>
      <c r="G765" s="311"/>
      <c r="H765" s="311"/>
      <c r="I765" s="311"/>
      <c r="J765" s="311"/>
      <c r="K765" s="311"/>
      <c r="L765" s="311"/>
      <c r="M765" s="311"/>
      <c r="N765" s="311"/>
      <c r="O765" s="311"/>
      <c r="P765" s="311"/>
    </row>
    <row r="766" spans="1:16" ht="15.75" customHeight="1">
      <c r="A766" s="311"/>
      <c r="B766" s="311"/>
      <c r="C766" s="311"/>
      <c r="D766" s="311"/>
      <c r="E766" s="311"/>
      <c r="F766" s="311"/>
      <c r="G766" s="311"/>
      <c r="H766" s="311"/>
      <c r="I766" s="311"/>
      <c r="J766" s="311"/>
      <c r="K766" s="311"/>
      <c r="L766" s="311"/>
      <c r="M766" s="311"/>
      <c r="N766" s="311"/>
      <c r="O766" s="311"/>
      <c r="P766" s="311"/>
    </row>
    <row r="767" spans="1:16" ht="15.75" customHeight="1">
      <c r="A767" s="311"/>
      <c r="B767" s="311"/>
      <c r="C767" s="311"/>
      <c r="D767" s="311"/>
      <c r="E767" s="311"/>
      <c r="F767" s="311"/>
      <c r="G767" s="311"/>
      <c r="H767" s="311"/>
      <c r="I767" s="311"/>
      <c r="J767" s="311"/>
      <c r="K767" s="311"/>
      <c r="L767" s="311"/>
      <c r="M767" s="311"/>
      <c r="N767" s="311"/>
      <c r="O767" s="311"/>
      <c r="P767" s="311"/>
    </row>
    <row r="768" spans="1:16" ht="15.75" customHeight="1">
      <c r="A768" s="311"/>
      <c r="B768" s="311"/>
      <c r="C768" s="311"/>
      <c r="D768" s="311"/>
      <c r="E768" s="311"/>
      <c r="F768" s="311"/>
      <c r="G768" s="311"/>
      <c r="H768" s="311"/>
      <c r="I768" s="311"/>
      <c r="J768" s="311"/>
      <c r="K768" s="311"/>
      <c r="L768" s="311"/>
      <c r="M768" s="311"/>
      <c r="N768" s="311"/>
      <c r="O768" s="311"/>
      <c r="P768" s="311"/>
    </row>
    <row r="769" spans="1:16" ht="15.75" customHeight="1">
      <c r="A769" s="311"/>
      <c r="B769" s="311"/>
      <c r="C769" s="311"/>
      <c r="D769" s="311"/>
      <c r="E769" s="311"/>
      <c r="F769" s="311"/>
      <c r="G769" s="311"/>
      <c r="H769" s="311"/>
      <c r="I769" s="311"/>
      <c r="J769" s="311"/>
      <c r="K769" s="311"/>
      <c r="L769" s="311"/>
      <c r="M769" s="311"/>
      <c r="N769" s="311"/>
      <c r="O769" s="311"/>
      <c r="P769" s="311"/>
    </row>
    <row r="770" spans="1:16" ht="15.75" customHeight="1">
      <c r="A770" s="311"/>
      <c r="B770" s="311"/>
      <c r="C770" s="311"/>
      <c r="D770" s="311"/>
      <c r="E770" s="311"/>
      <c r="F770" s="311"/>
      <c r="G770" s="311"/>
      <c r="H770" s="311"/>
      <c r="I770" s="311"/>
      <c r="J770" s="311"/>
      <c r="K770" s="311"/>
      <c r="L770" s="311"/>
      <c r="M770" s="311"/>
      <c r="N770" s="311"/>
      <c r="O770" s="311"/>
      <c r="P770" s="311"/>
    </row>
    <row r="771" spans="1:16" ht="15.75" customHeight="1">
      <c r="A771" s="311"/>
      <c r="B771" s="311"/>
      <c r="C771" s="311"/>
      <c r="D771" s="311"/>
      <c r="E771" s="311"/>
      <c r="F771" s="311"/>
      <c r="G771" s="311"/>
      <c r="H771" s="311"/>
      <c r="I771" s="311"/>
      <c r="J771" s="311"/>
      <c r="K771" s="311"/>
      <c r="L771" s="311"/>
      <c r="M771" s="311"/>
      <c r="N771" s="311"/>
      <c r="O771" s="311"/>
      <c r="P771" s="311"/>
    </row>
    <row r="772" spans="1:16" ht="15.75" customHeight="1">
      <c r="A772" s="311"/>
      <c r="B772" s="311"/>
      <c r="C772" s="311"/>
      <c r="D772" s="311"/>
      <c r="E772" s="311"/>
      <c r="F772" s="311"/>
      <c r="G772" s="311"/>
      <c r="H772" s="311"/>
      <c r="I772" s="311"/>
      <c r="J772" s="311"/>
      <c r="K772" s="311"/>
      <c r="L772" s="311"/>
      <c r="M772" s="311"/>
      <c r="N772" s="311"/>
      <c r="O772" s="311"/>
      <c r="P772" s="311"/>
    </row>
    <row r="773" spans="1:16" ht="15.75" customHeight="1">
      <c r="A773" s="311"/>
      <c r="B773" s="311"/>
      <c r="C773" s="311"/>
      <c r="D773" s="311"/>
      <c r="E773" s="311"/>
      <c r="F773" s="311"/>
      <c r="G773" s="311"/>
      <c r="H773" s="311"/>
      <c r="I773" s="311"/>
      <c r="J773" s="311"/>
      <c r="K773" s="311"/>
      <c r="L773" s="311"/>
      <c r="M773" s="311"/>
      <c r="N773" s="311"/>
      <c r="O773" s="311"/>
      <c r="P773" s="311"/>
    </row>
    <row r="774" spans="1:16" ht="15.75" customHeight="1">
      <c r="A774" s="311"/>
      <c r="B774" s="311"/>
      <c r="C774" s="311"/>
      <c r="D774" s="311"/>
      <c r="E774" s="311"/>
      <c r="F774" s="311"/>
      <c r="G774" s="311"/>
      <c r="H774" s="311"/>
      <c r="I774" s="311"/>
      <c r="J774" s="311"/>
      <c r="K774" s="311"/>
      <c r="L774" s="311"/>
      <c r="M774" s="311"/>
      <c r="N774" s="311"/>
      <c r="O774" s="311"/>
      <c r="P774" s="311"/>
    </row>
    <row r="775" spans="1:16" ht="15.75" customHeight="1">
      <c r="A775" s="311"/>
      <c r="B775" s="311"/>
      <c r="C775" s="311"/>
      <c r="D775" s="311"/>
      <c r="E775" s="311"/>
      <c r="F775" s="311"/>
      <c r="G775" s="311"/>
      <c r="H775" s="311"/>
      <c r="I775" s="311"/>
      <c r="J775" s="311"/>
      <c r="K775" s="311"/>
      <c r="L775" s="311"/>
      <c r="M775" s="311"/>
      <c r="N775" s="311"/>
      <c r="O775" s="311"/>
      <c r="P775" s="311"/>
    </row>
    <row r="776" spans="1:16" ht="15.75" customHeight="1">
      <c r="A776" s="311"/>
      <c r="B776" s="311"/>
      <c r="C776" s="311"/>
      <c r="D776" s="311"/>
      <c r="E776" s="311"/>
      <c r="F776" s="311"/>
      <c r="G776" s="311"/>
      <c r="H776" s="311"/>
      <c r="I776" s="311"/>
      <c r="J776" s="311"/>
      <c r="K776" s="311"/>
      <c r="L776" s="311"/>
      <c r="M776" s="311"/>
      <c r="N776" s="311"/>
      <c r="O776" s="311"/>
      <c r="P776" s="311"/>
    </row>
    <row r="777" spans="1:16" ht="15.75" customHeight="1">
      <c r="A777" s="311"/>
      <c r="B777" s="311"/>
      <c r="C777" s="311"/>
      <c r="D777" s="311"/>
      <c r="E777" s="311"/>
      <c r="F777" s="311"/>
      <c r="G777" s="311"/>
      <c r="H777" s="311"/>
      <c r="I777" s="311"/>
      <c r="J777" s="311"/>
      <c r="K777" s="311"/>
      <c r="L777" s="311"/>
      <c r="M777" s="311"/>
      <c r="N777" s="311"/>
      <c r="O777" s="311"/>
      <c r="P777" s="311"/>
    </row>
    <row r="778" spans="1:16" ht="15.75" customHeight="1">
      <c r="A778" s="311"/>
      <c r="B778" s="311"/>
      <c r="C778" s="311"/>
      <c r="D778" s="311"/>
      <c r="E778" s="311"/>
      <c r="F778" s="311"/>
      <c r="G778" s="311"/>
      <c r="H778" s="311"/>
      <c r="I778" s="311"/>
      <c r="J778" s="311"/>
      <c r="K778" s="311"/>
      <c r="L778" s="311"/>
      <c r="M778" s="311"/>
      <c r="N778" s="311"/>
      <c r="O778" s="311"/>
      <c r="P778" s="311"/>
    </row>
    <row r="779" spans="1:16" ht="15.75" customHeight="1">
      <c r="A779" s="311"/>
      <c r="B779" s="311"/>
      <c r="C779" s="311"/>
      <c r="D779" s="311"/>
      <c r="E779" s="311"/>
      <c r="F779" s="311"/>
      <c r="G779" s="311"/>
      <c r="H779" s="311"/>
      <c r="I779" s="311"/>
      <c r="J779" s="311"/>
      <c r="K779" s="311"/>
      <c r="L779" s="311"/>
      <c r="M779" s="311"/>
      <c r="N779" s="311"/>
      <c r="O779" s="311"/>
      <c r="P779" s="311"/>
    </row>
    <row r="780" spans="1:16" ht="15.75" customHeight="1">
      <c r="A780" s="311"/>
      <c r="B780" s="311"/>
      <c r="C780" s="311"/>
      <c r="D780" s="311"/>
      <c r="E780" s="311"/>
      <c r="F780" s="311"/>
      <c r="G780" s="311"/>
      <c r="H780" s="311"/>
      <c r="I780" s="311"/>
      <c r="J780" s="311"/>
      <c r="K780" s="311"/>
      <c r="L780" s="311"/>
      <c r="M780" s="311"/>
      <c r="N780" s="311"/>
      <c r="O780" s="311"/>
      <c r="P780" s="311"/>
    </row>
    <row r="781" spans="1:16" ht="15.75" customHeight="1">
      <c r="A781" s="311"/>
      <c r="B781" s="311"/>
      <c r="C781" s="311"/>
      <c r="D781" s="311"/>
      <c r="E781" s="311"/>
      <c r="F781" s="311"/>
      <c r="G781" s="311"/>
      <c r="H781" s="311"/>
      <c r="I781" s="311"/>
      <c r="J781" s="311"/>
      <c r="K781" s="311"/>
      <c r="L781" s="311"/>
      <c r="M781" s="311"/>
      <c r="N781" s="311"/>
      <c r="O781" s="311"/>
      <c r="P781" s="311"/>
    </row>
    <row r="782" spans="1:16" ht="15.75" customHeight="1">
      <c r="A782" s="311"/>
      <c r="B782" s="311"/>
      <c r="C782" s="311"/>
      <c r="D782" s="311"/>
      <c r="E782" s="311"/>
      <c r="F782" s="311"/>
      <c r="G782" s="311"/>
      <c r="H782" s="311"/>
      <c r="I782" s="311"/>
      <c r="J782" s="311"/>
      <c r="K782" s="311"/>
      <c r="L782" s="311"/>
      <c r="M782" s="311"/>
      <c r="N782" s="311"/>
      <c r="O782" s="311"/>
      <c r="P782" s="311"/>
    </row>
    <row r="783" spans="1:16" ht="15.75" customHeight="1">
      <c r="A783" s="311"/>
      <c r="B783" s="311"/>
      <c r="C783" s="311"/>
      <c r="D783" s="311"/>
      <c r="E783" s="311"/>
      <c r="F783" s="311"/>
      <c r="G783" s="311"/>
      <c r="H783" s="311"/>
      <c r="I783" s="311"/>
      <c r="J783" s="311"/>
      <c r="K783" s="311"/>
      <c r="L783" s="311"/>
      <c r="M783" s="311"/>
      <c r="N783" s="311"/>
      <c r="O783" s="311"/>
      <c r="P783" s="311"/>
    </row>
    <row r="784" spans="1:16" ht="15.75" customHeight="1">
      <c r="A784" s="311"/>
      <c r="B784" s="311"/>
      <c r="C784" s="311"/>
      <c r="D784" s="311"/>
      <c r="E784" s="311"/>
      <c r="F784" s="311"/>
      <c r="G784" s="311"/>
      <c r="H784" s="311"/>
      <c r="I784" s="311"/>
      <c r="J784" s="311"/>
      <c r="K784" s="311"/>
      <c r="L784" s="311"/>
      <c r="M784" s="311"/>
      <c r="N784" s="311"/>
      <c r="O784" s="311"/>
      <c r="P784" s="311"/>
    </row>
    <row r="785" spans="1:16" ht="15.75" customHeight="1">
      <c r="A785" s="311"/>
      <c r="B785" s="311"/>
      <c r="C785" s="311"/>
      <c r="D785" s="311"/>
      <c r="E785" s="311"/>
      <c r="F785" s="311"/>
      <c r="G785" s="311"/>
      <c r="H785" s="311"/>
      <c r="I785" s="311"/>
      <c r="J785" s="311"/>
      <c r="K785" s="311"/>
      <c r="L785" s="311"/>
      <c r="M785" s="311"/>
      <c r="N785" s="311"/>
      <c r="O785" s="311"/>
      <c r="P785" s="311"/>
    </row>
    <row r="786" spans="1:16" ht="15.75" customHeight="1">
      <c r="A786" s="311"/>
      <c r="B786" s="311"/>
      <c r="C786" s="311"/>
      <c r="D786" s="311"/>
      <c r="E786" s="311"/>
      <c r="F786" s="311"/>
      <c r="G786" s="311"/>
      <c r="H786" s="311"/>
      <c r="I786" s="311"/>
      <c r="J786" s="311"/>
      <c r="K786" s="311"/>
      <c r="L786" s="311"/>
      <c r="M786" s="311"/>
      <c r="N786" s="311"/>
      <c r="O786" s="311"/>
      <c r="P786" s="311"/>
    </row>
    <row r="787" spans="1:16" ht="15.75" customHeight="1">
      <c r="A787" s="311"/>
      <c r="B787" s="311"/>
      <c r="C787" s="311"/>
      <c r="D787" s="311"/>
      <c r="E787" s="311"/>
      <c r="F787" s="311"/>
      <c r="G787" s="311"/>
      <c r="H787" s="311"/>
      <c r="I787" s="311"/>
      <c r="J787" s="311"/>
      <c r="K787" s="311"/>
      <c r="L787" s="311"/>
      <c r="M787" s="311"/>
      <c r="N787" s="311"/>
      <c r="O787" s="311"/>
      <c r="P787" s="311"/>
    </row>
    <row r="788" spans="1:16" ht="15.75" customHeight="1">
      <c r="A788" s="311"/>
      <c r="B788" s="311"/>
      <c r="C788" s="311"/>
      <c r="D788" s="311"/>
      <c r="E788" s="311"/>
      <c r="F788" s="311"/>
      <c r="G788" s="311"/>
      <c r="H788" s="311"/>
      <c r="I788" s="311"/>
      <c r="J788" s="311"/>
      <c r="K788" s="311"/>
      <c r="L788" s="311"/>
      <c r="M788" s="311"/>
      <c r="N788" s="311"/>
      <c r="O788" s="311"/>
      <c r="P788" s="311"/>
    </row>
    <row r="789" spans="1:16" ht="15.75" customHeight="1">
      <c r="A789" s="311"/>
      <c r="B789" s="311"/>
      <c r="C789" s="311"/>
      <c r="D789" s="311"/>
      <c r="E789" s="311"/>
      <c r="F789" s="311"/>
      <c r="G789" s="311"/>
      <c r="H789" s="311"/>
      <c r="I789" s="311"/>
      <c r="J789" s="311"/>
      <c r="K789" s="311"/>
      <c r="L789" s="311"/>
      <c r="M789" s="311"/>
      <c r="N789" s="311"/>
      <c r="O789" s="311"/>
      <c r="P789" s="311"/>
    </row>
    <row r="790" spans="1:16" ht="15.75" customHeight="1">
      <c r="A790" s="311"/>
      <c r="B790" s="311"/>
      <c r="C790" s="311"/>
      <c r="D790" s="311"/>
      <c r="E790" s="311"/>
      <c r="F790" s="311"/>
      <c r="G790" s="311"/>
      <c r="H790" s="311"/>
      <c r="I790" s="311"/>
      <c r="J790" s="311"/>
      <c r="K790" s="311"/>
      <c r="L790" s="311"/>
      <c r="M790" s="311"/>
      <c r="N790" s="311"/>
      <c r="O790" s="311"/>
      <c r="P790" s="311"/>
    </row>
    <row r="791" spans="1:16" ht="15.75" customHeight="1">
      <c r="A791" s="311"/>
      <c r="B791" s="311"/>
      <c r="C791" s="311"/>
      <c r="D791" s="311"/>
      <c r="E791" s="311"/>
      <c r="F791" s="311"/>
      <c r="G791" s="311"/>
      <c r="H791" s="311"/>
      <c r="I791" s="311"/>
      <c r="J791" s="311"/>
      <c r="K791" s="311"/>
      <c r="L791" s="311"/>
      <c r="M791" s="311"/>
      <c r="N791" s="311"/>
      <c r="O791" s="311"/>
      <c r="P791" s="311"/>
    </row>
    <row r="792" spans="1:16" ht="15.75" customHeight="1">
      <c r="A792" s="311"/>
      <c r="B792" s="311"/>
      <c r="C792" s="311"/>
      <c r="D792" s="311"/>
      <c r="E792" s="311"/>
      <c r="F792" s="311"/>
      <c r="G792" s="311"/>
      <c r="H792" s="311"/>
      <c r="I792" s="311"/>
      <c r="J792" s="311"/>
      <c r="K792" s="311"/>
      <c r="L792" s="311"/>
      <c r="M792" s="311"/>
      <c r="N792" s="311"/>
      <c r="O792" s="311"/>
      <c r="P792" s="311"/>
    </row>
    <row r="793" spans="1:16" ht="15.75" customHeight="1">
      <c r="A793" s="311"/>
      <c r="B793" s="311"/>
      <c r="C793" s="311"/>
      <c r="D793" s="311"/>
      <c r="E793" s="311"/>
      <c r="F793" s="311"/>
      <c r="G793" s="311"/>
      <c r="H793" s="311"/>
      <c r="I793" s="311"/>
      <c r="J793" s="311"/>
      <c r="K793" s="311"/>
      <c r="L793" s="311"/>
      <c r="M793" s="311"/>
      <c r="N793" s="311"/>
      <c r="O793" s="311"/>
      <c r="P793" s="311"/>
    </row>
    <row r="794" spans="1:16" ht="15.75" customHeight="1">
      <c r="A794" s="311"/>
      <c r="B794" s="311"/>
      <c r="C794" s="311"/>
      <c r="D794" s="311"/>
      <c r="E794" s="311"/>
      <c r="F794" s="311"/>
      <c r="G794" s="311"/>
      <c r="H794" s="311"/>
      <c r="I794" s="311"/>
      <c r="J794" s="311"/>
      <c r="K794" s="311"/>
      <c r="L794" s="311"/>
      <c r="M794" s="311"/>
      <c r="N794" s="311"/>
      <c r="O794" s="311"/>
      <c r="P794" s="311"/>
    </row>
    <row r="795" spans="1:16" ht="15.75" customHeight="1">
      <c r="A795" s="311"/>
      <c r="B795" s="311"/>
      <c r="C795" s="311"/>
      <c r="D795" s="311"/>
      <c r="E795" s="311"/>
      <c r="F795" s="311"/>
      <c r="G795" s="311"/>
      <c r="H795" s="311"/>
      <c r="I795" s="311"/>
      <c r="J795" s="311"/>
      <c r="K795" s="311"/>
      <c r="L795" s="311"/>
      <c r="M795" s="311"/>
      <c r="N795" s="311"/>
      <c r="O795" s="311"/>
      <c r="P795" s="311"/>
    </row>
    <row r="796" spans="1:16" ht="15.75" customHeight="1">
      <c r="A796" s="311"/>
      <c r="B796" s="311"/>
      <c r="C796" s="311"/>
      <c r="D796" s="311"/>
      <c r="E796" s="311"/>
      <c r="F796" s="311"/>
      <c r="G796" s="311"/>
      <c r="H796" s="311"/>
      <c r="I796" s="311"/>
      <c r="J796" s="311"/>
      <c r="K796" s="311"/>
      <c r="L796" s="311"/>
      <c r="M796" s="311"/>
      <c r="N796" s="311"/>
      <c r="O796" s="311"/>
      <c r="P796" s="311"/>
    </row>
    <row r="797" spans="1:16" ht="15.75" customHeight="1">
      <c r="A797" s="311"/>
      <c r="B797" s="311"/>
      <c r="C797" s="311"/>
      <c r="D797" s="311"/>
      <c r="E797" s="311"/>
      <c r="F797" s="311"/>
      <c r="G797" s="311"/>
      <c r="H797" s="311"/>
      <c r="I797" s="311"/>
      <c r="J797" s="311"/>
      <c r="K797" s="311"/>
      <c r="L797" s="311"/>
      <c r="M797" s="311"/>
      <c r="N797" s="311"/>
      <c r="O797" s="311"/>
      <c r="P797" s="311"/>
    </row>
    <row r="798" spans="1:16" ht="15.75" customHeight="1">
      <c r="A798" s="311"/>
      <c r="B798" s="311"/>
      <c r="C798" s="311"/>
      <c r="D798" s="311"/>
      <c r="E798" s="311"/>
      <c r="F798" s="311"/>
      <c r="G798" s="311"/>
      <c r="H798" s="311"/>
      <c r="I798" s="311"/>
      <c r="J798" s="311"/>
      <c r="K798" s="311"/>
      <c r="L798" s="311"/>
      <c r="M798" s="311"/>
      <c r="N798" s="311"/>
      <c r="O798" s="311"/>
      <c r="P798" s="311"/>
    </row>
    <row r="799" spans="1:16" ht="15.75" customHeight="1">
      <c r="A799" s="311"/>
      <c r="B799" s="311"/>
      <c r="C799" s="311"/>
      <c r="D799" s="311"/>
      <c r="E799" s="311"/>
      <c r="F799" s="311"/>
      <c r="G799" s="311"/>
      <c r="H799" s="311"/>
      <c r="I799" s="311"/>
      <c r="J799" s="311"/>
      <c r="K799" s="311"/>
      <c r="L799" s="311"/>
      <c r="M799" s="311"/>
      <c r="N799" s="311"/>
      <c r="O799" s="311"/>
      <c r="P799" s="311"/>
    </row>
    <row r="800" spans="1:16" ht="15.75" customHeight="1">
      <c r="A800" s="311"/>
      <c r="B800" s="311"/>
      <c r="C800" s="311"/>
      <c r="D800" s="311"/>
      <c r="E800" s="311"/>
      <c r="F800" s="311"/>
      <c r="G800" s="311"/>
      <c r="H800" s="311"/>
      <c r="I800" s="311"/>
      <c r="J800" s="311"/>
      <c r="K800" s="311"/>
      <c r="L800" s="311"/>
      <c r="M800" s="311"/>
      <c r="N800" s="311"/>
      <c r="O800" s="311"/>
      <c r="P800" s="311"/>
    </row>
    <row r="801" spans="1:16" ht="15.75" customHeight="1">
      <c r="A801" s="311"/>
      <c r="B801" s="311"/>
      <c r="C801" s="311"/>
      <c r="D801" s="311"/>
      <c r="E801" s="311"/>
      <c r="F801" s="311"/>
      <c r="G801" s="311"/>
      <c r="H801" s="311"/>
      <c r="I801" s="311"/>
      <c r="J801" s="311"/>
      <c r="K801" s="311"/>
      <c r="L801" s="311"/>
      <c r="M801" s="311"/>
      <c r="N801" s="311"/>
      <c r="O801" s="311"/>
      <c r="P801" s="311"/>
    </row>
    <row r="802" spans="1:16" ht="15.75" customHeight="1">
      <c r="A802" s="311"/>
      <c r="B802" s="311"/>
      <c r="C802" s="311"/>
      <c r="D802" s="311"/>
      <c r="E802" s="311"/>
      <c r="F802" s="311"/>
      <c r="G802" s="311"/>
      <c r="H802" s="311"/>
      <c r="I802" s="311"/>
      <c r="J802" s="311"/>
      <c r="K802" s="311"/>
      <c r="L802" s="311"/>
      <c r="M802" s="311"/>
      <c r="N802" s="311"/>
      <c r="O802" s="311"/>
      <c r="P802" s="311"/>
    </row>
    <row r="803" spans="1:16" ht="15.75" customHeight="1">
      <c r="A803" s="311"/>
      <c r="B803" s="311"/>
      <c r="C803" s="311"/>
      <c r="D803" s="311"/>
      <c r="E803" s="311"/>
      <c r="F803" s="311"/>
      <c r="G803" s="311"/>
      <c r="H803" s="311"/>
      <c r="I803" s="311"/>
      <c r="J803" s="311"/>
      <c r="K803" s="311"/>
      <c r="L803" s="311"/>
      <c r="M803" s="311"/>
      <c r="N803" s="311"/>
      <c r="O803" s="311"/>
      <c r="P803" s="311"/>
    </row>
    <row r="804" spans="1:16" ht="15.75" customHeight="1">
      <c r="A804" s="311"/>
      <c r="B804" s="311"/>
      <c r="C804" s="311"/>
      <c r="D804" s="311"/>
      <c r="E804" s="311"/>
      <c r="F804" s="311"/>
      <c r="G804" s="311"/>
      <c r="H804" s="311"/>
      <c r="I804" s="311"/>
      <c r="J804" s="311"/>
      <c r="K804" s="311"/>
      <c r="L804" s="311"/>
      <c r="M804" s="311"/>
      <c r="N804" s="311"/>
      <c r="O804" s="311"/>
      <c r="P804" s="311"/>
    </row>
    <row r="805" spans="1:16" ht="15.75" customHeight="1">
      <c r="A805" s="311"/>
      <c r="B805" s="311"/>
      <c r="C805" s="311"/>
      <c r="D805" s="311"/>
      <c r="E805" s="311"/>
      <c r="F805" s="311"/>
      <c r="G805" s="311"/>
      <c r="H805" s="311"/>
      <c r="I805" s="311"/>
      <c r="J805" s="311"/>
      <c r="K805" s="311"/>
      <c r="L805" s="311"/>
      <c r="M805" s="311"/>
      <c r="N805" s="311"/>
      <c r="O805" s="311"/>
      <c r="P805" s="311"/>
    </row>
    <row r="806" spans="1:16" ht="15.75" customHeight="1">
      <c r="A806" s="311"/>
      <c r="B806" s="311"/>
      <c r="C806" s="311"/>
      <c r="D806" s="311"/>
      <c r="E806" s="311"/>
      <c r="F806" s="311"/>
      <c r="G806" s="311"/>
      <c r="H806" s="311"/>
      <c r="I806" s="311"/>
      <c r="J806" s="311"/>
      <c r="K806" s="311"/>
      <c r="L806" s="311"/>
      <c r="M806" s="311"/>
      <c r="N806" s="311"/>
      <c r="O806" s="311"/>
      <c r="P806" s="311"/>
    </row>
    <row r="807" spans="1:16" ht="15.75" customHeight="1">
      <c r="A807" s="311"/>
      <c r="B807" s="311"/>
      <c r="C807" s="311"/>
      <c r="D807" s="311"/>
      <c r="E807" s="311"/>
      <c r="F807" s="311"/>
      <c r="G807" s="311"/>
      <c r="H807" s="311"/>
      <c r="I807" s="311"/>
      <c r="J807" s="311"/>
      <c r="K807" s="311"/>
      <c r="L807" s="311"/>
      <c r="M807" s="311"/>
      <c r="N807" s="311"/>
      <c r="O807" s="311"/>
      <c r="P807" s="311"/>
    </row>
    <row r="808" spans="1:16" ht="15.75" customHeight="1">
      <c r="A808" s="311"/>
      <c r="B808" s="311"/>
      <c r="C808" s="311"/>
      <c r="D808" s="311"/>
      <c r="E808" s="311"/>
      <c r="F808" s="311"/>
      <c r="G808" s="311"/>
      <c r="H808" s="311"/>
      <c r="I808" s="311"/>
      <c r="J808" s="311"/>
      <c r="K808" s="311"/>
      <c r="L808" s="311"/>
      <c r="M808" s="311"/>
      <c r="N808" s="311"/>
      <c r="O808" s="311"/>
      <c r="P808" s="311"/>
    </row>
    <row r="809" spans="1:16" ht="15.75" customHeight="1">
      <c r="A809" s="311"/>
      <c r="B809" s="311"/>
      <c r="C809" s="311"/>
      <c r="D809" s="311"/>
      <c r="E809" s="311"/>
      <c r="F809" s="311"/>
      <c r="G809" s="311"/>
      <c r="H809" s="311"/>
      <c r="I809" s="311"/>
      <c r="J809" s="311"/>
      <c r="K809" s="311"/>
      <c r="L809" s="311"/>
      <c r="M809" s="311"/>
      <c r="N809" s="311"/>
      <c r="O809" s="311"/>
      <c r="P809" s="311"/>
    </row>
    <row r="810" spans="1:16" ht="15.75" customHeight="1">
      <c r="A810" s="311"/>
      <c r="B810" s="311"/>
      <c r="C810" s="311"/>
      <c r="D810" s="311"/>
      <c r="E810" s="311"/>
      <c r="F810" s="311"/>
      <c r="G810" s="311"/>
      <c r="H810" s="311"/>
      <c r="I810" s="311"/>
      <c r="J810" s="311"/>
      <c r="K810" s="311"/>
      <c r="L810" s="311"/>
      <c r="M810" s="311"/>
      <c r="N810" s="311"/>
      <c r="O810" s="311"/>
      <c r="P810" s="311"/>
    </row>
    <row r="811" spans="1:16" ht="15.75" customHeight="1">
      <c r="A811" s="311"/>
      <c r="B811" s="311"/>
      <c r="C811" s="311"/>
      <c r="D811" s="311"/>
      <c r="E811" s="311"/>
      <c r="F811" s="311"/>
      <c r="G811" s="311"/>
      <c r="H811" s="311"/>
      <c r="I811" s="311"/>
      <c r="J811" s="311"/>
      <c r="K811" s="311"/>
      <c r="L811" s="311"/>
      <c r="M811" s="311"/>
      <c r="N811" s="311"/>
      <c r="O811" s="311"/>
      <c r="P811" s="311"/>
    </row>
    <row r="812" spans="1:16" ht="15.75" customHeight="1">
      <c r="A812" s="311"/>
      <c r="B812" s="311"/>
      <c r="C812" s="311"/>
      <c r="D812" s="311"/>
      <c r="E812" s="311"/>
      <c r="F812" s="311"/>
      <c r="G812" s="311"/>
      <c r="H812" s="311"/>
      <c r="I812" s="311"/>
      <c r="J812" s="311"/>
      <c r="K812" s="311"/>
      <c r="L812" s="311"/>
      <c r="M812" s="311"/>
      <c r="N812" s="311"/>
      <c r="O812" s="311"/>
      <c r="P812" s="311"/>
    </row>
    <row r="813" spans="1:16" ht="15.75" customHeight="1">
      <c r="A813" s="311"/>
      <c r="B813" s="311"/>
      <c r="C813" s="311"/>
      <c r="D813" s="311"/>
      <c r="E813" s="311"/>
      <c r="F813" s="311"/>
      <c r="G813" s="311"/>
      <c r="H813" s="311"/>
      <c r="I813" s="311"/>
      <c r="J813" s="311"/>
      <c r="K813" s="311"/>
      <c r="L813" s="311"/>
      <c r="M813" s="311"/>
      <c r="N813" s="311"/>
      <c r="O813" s="311"/>
      <c r="P813" s="311"/>
    </row>
    <row r="814" spans="1:16" ht="15.75" customHeight="1">
      <c r="A814" s="311"/>
      <c r="B814" s="311"/>
      <c r="C814" s="311"/>
      <c r="D814" s="311"/>
      <c r="E814" s="311"/>
      <c r="F814" s="311"/>
      <c r="G814" s="311"/>
      <c r="H814" s="311"/>
      <c r="I814" s="311"/>
      <c r="J814" s="311"/>
      <c r="K814" s="311"/>
      <c r="L814" s="311"/>
      <c r="M814" s="311"/>
      <c r="N814" s="311"/>
      <c r="O814" s="311"/>
      <c r="P814" s="311"/>
    </row>
    <row r="815" spans="1:16" ht="15.75" customHeight="1">
      <c r="A815" s="311"/>
      <c r="B815" s="311"/>
      <c r="C815" s="311"/>
      <c r="D815" s="311"/>
      <c r="E815" s="311"/>
      <c r="F815" s="311"/>
      <c r="G815" s="311"/>
      <c r="H815" s="311"/>
      <c r="I815" s="311"/>
      <c r="J815" s="311"/>
      <c r="K815" s="311"/>
      <c r="L815" s="311"/>
      <c r="M815" s="311"/>
      <c r="N815" s="311"/>
      <c r="O815" s="311"/>
      <c r="P815" s="311"/>
    </row>
    <row r="816" spans="1:16" ht="15.75" customHeight="1">
      <c r="A816" s="311"/>
      <c r="B816" s="311"/>
      <c r="C816" s="311"/>
      <c r="D816" s="311"/>
      <c r="E816" s="311"/>
      <c r="F816" s="311"/>
      <c r="G816" s="311"/>
      <c r="H816" s="311"/>
      <c r="I816" s="311"/>
      <c r="J816" s="311"/>
      <c r="K816" s="311"/>
      <c r="L816" s="311"/>
      <c r="M816" s="311"/>
      <c r="N816" s="311"/>
      <c r="O816" s="311"/>
      <c r="P816" s="311"/>
    </row>
    <row r="817" spans="1:16" ht="15.75" customHeight="1">
      <c r="A817" s="311"/>
      <c r="B817" s="311"/>
      <c r="C817" s="311"/>
      <c r="D817" s="311"/>
      <c r="E817" s="311"/>
      <c r="F817" s="311"/>
      <c r="G817" s="311"/>
      <c r="H817" s="311"/>
      <c r="I817" s="311"/>
      <c r="J817" s="311"/>
      <c r="K817" s="311"/>
      <c r="L817" s="311"/>
      <c r="M817" s="311"/>
      <c r="N817" s="311"/>
      <c r="O817" s="311"/>
      <c r="P817" s="311"/>
    </row>
    <row r="818" spans="1:16" ht="15.75" customHeight="1">
      <c r="A818" s="311"/>
      <c r="B818" s="311"/>
      <c r="C818" s="311"/>
      <c r="D818" s="311"/>
      <c r="E818" s="311"/>
      <c r="F818" s="311"/>
      <c r="G818" s="311"/>
      <c r="H818" s="311"/>
      <c r="I818" s="311"/>
      <c r="J818" s="311"/>
      <c r="K818" s="311"/>
      <c r="L818" s="311"/>
      <c r="M818" s="311"/>
      <c r="N818" s="311"/>
      <c r="O818" s="311"/>
      <c r="P818" s="311"/>
    </row>
    <row r="819" spans="1:16" ht="15.75" customHeight="1">
      <c r="A819" s="311"/>
      <c r="B819" s="311"/>
      <c r="C819" s="311"/>
      <c r="D819" s="311"/>
      <c r="E819" s="311"/>
      <c r="F819" s="311"/>
      <c r="G819" s="311"/>
      <c r="H819" s="311"/>
      <c r="I819" s="311"/>
      <c r="J819" s="311"/>
      <c r="K819" s="311"/>
      <c r="L819" s="311"/>
      <c r="M819" s="311"/>
      <c r="N819" s="311"/>
      <c r="O819" s="311"/>
      <c r="P819" s="311"/>
    </row>
    <row r="820" spans="1:16" ht="15.75" customHeight="1">
      <c r="A820" s="311"/>
      <c r="B820" s="311"/>
      <c r="C820" s="311"/>
      <c r="D820" s="311"/>
      <c r="E820" s="311"/>
      <c r="F820" s="311"/>
      <c r="G820" s="311"/>
      <c r="H820" s="311"/>
      <c r="I820" s="311"/>
      <c r="J820" s="311"/>
      <c r="K820" s="311"/>
      <c r="L820" s="311"/>
      <c r="M820" s="311"/>
      <c r="N820" s="311"/>
      <c r="O820" s="311"/>
      <c r="P820" s="311"/>
    </row>
    <row r="821" spans="1:16" ht="15.75" customHeight="1">
      <c r="A821" s="311"/>
      <c r="B821" s="311"/>
      <c r="C821" s="311"/>
      <c r="D821" s="311"/>
      <c r="E821" s="311"/>
      <c r="F821" s="311"/>
      <c r="G821" s="311"/>
      <c r="H821" s="311"/>
      <c r="I821" s="311"/>
      <c r="J821" s="311"/>
      <c r="K821" s="311"/>
      <c r="L821" s="311"/>
      <c r="M821" s="311"/>
      <c r="N821" s="311"/>
      <c r="O821" s="311"/>
      <c r="P821" s="311"/>
    </row>
    <row r="822" spans="1:16" ht="15.75" customHeight="1">
      <c r="A822" s="311"/>
      <c r="B822" s="311"/>
      <c r="C822" s="311"/>
      <c r="D822" s="311"/>
      <c r="E822" s="311"/>
      <c r="F822" s="311"/>
      <c r="G822" s="311"/>
      <c r="H822" s="311"/>
      <c r="I822" s="311"/>
      <c r="J822" s="311"/>
      <c r="K822" s="311"/>
      <c r="L822" s="311"/>
      <c r="M822" s="311"/>
      <c r="N822" s="311"/>
      <c r="O822" s="311"/>
      <c r="P822" s="311"/>
    </row>
    <row r="823" spans="1:16" ht="15.75" customHeight="1">
      <c r="A823" s="311"/>
      <c r="B823" s="311"/>
      <c r="C823" s="311"/>
      <c r="D823" s="311"/>
      <c r="E823" s="311"/>
      <c r="F823" s="311"/>
      <c r="G823" s="311"/>
      <c r="H823" s="311"/>
      <c r="I823" s="311"/>
      <c r="J823" s="311"/>
      <c r="K823" s="311"/>
      <c r="L823" s="311"/>
      <c r="M823" s="311"/>
      <c r="N823" s="311"/>
      <c r="O823" s="311"/>
      <c r="P823" s="311"/>
    </row>
    <row r="824" spans="1:16" ht="15.75" customHeight="1">
      <c r="A824" s="311"/>
      <c r="B824" s="311"/>
      <c r="C824" s="311"/>
      <c r="D824" s="311"/>
      <c r="E824" s="311"/>
      <c r="F824" s="311"/>
      <c r="G824" s="311"/>
      <c r="H824" s="311"/>
      <c r="I824" s="311"/>
      <c r="J824" s="311"/>
      <c r="K824" s="311"/>
      <c r="L824" s="311"/>
      <c r="M824" s="311"/>
      <c r="N824" s="311"/>
      <c r="O824" s="311"/>
      <c r="P824" s="311"/>
    </row>
    <row r="825" spans="1:16" ht="15.75" customHeight="1">
      <c r="A825" s="311"/>
      <c r="B825" s="311"/>
      <c r="C825" s="311"/>
      <c r="D825" s="311"/>
      <c r="E825" s="311"/>
      <c r="F825" s="311"/>
      <c r="G825" s="311"/>
      <c r="H825" s="311"/>
      <c r="I825" s="311"/>
      <c r="J825" s="311"/>
      <c r="K825" s="311"/>
      <c r="L825" s="311"/>
      <c r="M825" s="311"/>
      <c r="N825" s="311"/>
      <c r="O825" s="311"/>
      <c r="P825" s="311"/>
    </row>
    <row r="826" spans="1:16" ht="15.75" customHeight="1">
      <c r="A826" s="311"/>
      <c r="B826" s="311"/>
      <c r="C826" s="311"/>
      <c r="D826" s="311"/>
      <c r="E826" s="311"/>
      <c r="F826" s="311"/>
      <c r="G826" s="311"/>
      <c r="H826" s="311"/>
      <c r="I826" s="311"/>
      <c r="J826" s="311"/>
      <c r="K826" s="311"/>
      <c r="L826" s="311"/>
      <c r="M826" s="311"/>
      <c r="N826" s="311"/>
      <c r="O826" s="311"/>
      <c r="P826" s="311"/>
    </row>
    <row r="827" spans="1:16" ht="15.75" customHeight="1">
      <c r="A827" s="311"/>
      <c r="B827" s="311"/>
      <c r="C827" s="311"/>
      <c r="D827" s="311"/>
      <c r="E827" s="311"/>
      <c r="F827" s="311"/>
      <c r="G827" s="311"/>
      <c r="H827" s="311"/>
      <c r="I827" s="311"/>
      <c r="J827" s="311"/>
      <c r="K827" s="311"/>
      <c r="L827" s="311"/>
      <c r="M827" s="311"/>
      <c r="N827" s="311"/>
      <c r="O827" s="311"/>
      <c r="P827" s="311"/>
    </row>
    <row r="828" spans="1:16" ht="15.75" customHeight="1">
      <c r="A828" s="311"/>
      <c r="B828" s="311"/>
      <c r="C828" s="311"/>
      <c r="D828" s="311"/>
      <c r="E828" s="311"/>
      <c r="F828" s="311"/>
      <c r="G828" s="311"/>
      <c r="H828" s="311"/>
      <c r="I828" s="311"/>
      <c r="J828" s="311"/>
      <c r="K828" s="311"/>
      <c r="L828" s="311"/>
      <c r="M828" s="311"/>
      <c r="N828" s="311"/>
      <c r="O828" s="311"/>
      <c r="P828" s="311"/>
    </row>
    <row r="829" spans="1:16" ht="15.75" customHeight="1">
      <c r="A829" s="311"/>
      <c r="B829" s="311"/>
      <c r="C829" s="311"/>
      <c r="D829" s="311"/>
      <c r="E829" s="311"/>
      <c r="F829" s="311"/>
      <c r="G829" s="311"/>
      <c r="H829" s="311"/>
      <c r="I829" s="311"/>
      <c r="J829" s="311"/>
      <c r="K829" s="311"/>
      <c r="L829" s="311"/>
      <c r="M829" s="311"/>
      <c r="N829" s="311"/>
      <c r="O829" s="311"/>
      <c r="P829" s="311"/>
    </row>
    <row r="830" spans="1:16" ht="15.75" customHeight="1">
      <c r="A830" s="311"/>
      <c r="B830" s="311"/>
      <c r="C830" s="311"/>
      <c r="D830" s="311"/>
      <c r="E830" s="311"/>
      <c r="F830" s="311"/>
      <c r="G830" s="311"/>
      <c r="H830" s="311"/>
      <c r="I830" s="311"/>
      <c r="J830" s="311"/>
      <c r="K830" s="311"/>
      <c r="L830" s="311"/>
      <c r="M830" s="311"/>
      <c r="N830" s="311"/>
      <c r="O830" s="311"/>
      <c r="P830" s="311"/>
    </row>
    <row r="831" spans="1:16" ht="15.75" customHeight="1">
      <c r="A831" s="311"/>
      <c r="B831" s="311"/>
      <c r="C831" s="311"/>
      <c r="D831" s="311"/>
      <c r="E831" s="311"/>
      <c r="F831" s="311"/>
      <c r="G831" s="311"/>
      <c r="H831" s="311"/>
      <c r="I831" s="311"/>
      <c r="J831" s="311"/>
      <c r="K831" s="311"/>
      <c r="L831" s="311"/>
      <c r="M831" s="311"/>
      <c r="N831" s="311"/>
      <c r="O831" s="311"/>
      <c r="P831" s="311"/>
    </row>
    <row r="832" spans="1:16" ht="15.75" customHeight="1">
      <c r="A832" s="311"/>
      <c r="B832" s="311"/>
      <c r="C832" s="311"/>
      <c r="D832" s="311"/>
      <c r="E832" s="311"/>
      <c r="F832" s="311"/>
      <c r="G832" s="311"/>
      <c r="H832" s="311"/>
      <c r="I832" s="311"/>
      <c r="J832" s="311"/>
      <c r="K832" s="311"/>
      <c r="L832" s="311"/>
      <c r="M832" s="311"/>
      <c r="N832" s="311"/>
      <c r="O832" s="311"/>
      <c r="P832" s="311"/>
    </row>
    <row r="833" spans="1:16" ht="15.75" customHeight="1">
      <c r="A833" s="311"/>
      <c r="B833" s="311"/>
      <c r="C833" s="311"/>
      <c r="D833" s="311"/>
      <c r="E833" s="311"/>
      <c r="F833" s="311"/>
      <c r="G833" s="311"/>
      <c r="H833" s="311"/>
      <c r="I833" s="311"/>
      <c r="J833" s="311"/>
      <c r="K833" s="311"/>
      <c r="L833" s="311"/>
      <c r="M833" s="311"/>
      <c r="N833" s="311"/>
      <c r="O833" s="311"/>
      <c r="P833" s="311"/>
    </row>
    <row r="834" spans="1:16" ht="15.75" customHeight="1">
      <c r="A834" s="311"/>
      <c r="B834" s="311"/>
      <c r="C834" s="311"/>
      <c r="D834" s="311"/>
      <c r="E834" s="311"/>
      <c r="F834" s="311"/>
      <c r="G834" s="311"/>
      <c r="H834" s="311"/>
      <c r="I834" s="311"/>
      <c r="J834" s="311"/>
      <c r="K834" s="311"/>
      <c r="L834" s="311"/>
      <c r="M834" s="311"/>
      <c r="N834" s="311"/>
      <c r="O834" s="311"/>
      <c r="P834" s="311"/>
    </row>
    <row r="835" spans="1:16" ht="15.75" customHeight="1">
      <c r="A835" s="311"/>
      <c r="B835" s="311"/>
      <c r="C835" s="311"/>
      <c r="D835" s="311"/>
      <c r="E835" s="311"/>
      <c r="F835" s="311"/>
      <c r="G835" s="311"/>
      <c r="H835" s="311"/>
      <c r="I835" s="311"/>
      <c r="J835" s="311"/>
      <c r="K835" s="311"/>
      <c r="L835" s="311"/>
      <c r="M835" s="311"/>
      <c r="N835" s="311"/>
      <c r="O835" s="311"/>
      <c r="P835" s="311"/>
    </row>
    <row r="836" spans="1:16" ht="15.75" customHeight="1">
      <c r="A836" s="311"/>
      <c r="B836" s="311"/>
      <c r="C836" s="311"/>
      <c r="D836" s="311"/>
      <c r="E836" s="311"/>
      <c r="F836" s="311"/>
      <c r="G836" s="311"/>
      <c r="H836" s="311"/>
      <c r="I836" s="311"/>
      <c r="J836" s="311"/>
      <c r="K836" s="311"/>
      <c r="L836" s="311"/>
      <c r="M836" s="311"/>
      <c r="N836" s="311"/>
      <c r="O836" s="311"/>
      <c r="P836" s="311"/>
    </row>
    <row r="837" spans="1:16" ht="15.75" customHeight="1">
      <c r="A837" s="311"/>
      <c r="B837" s="311"/>
      <c r="C837" s="311"/>
      <c r="D837" s="311"/>
      <c r="E837" s="311"/>
      <c r="F837" s="311"/>
      <c r="G837" s="311"/>
      <c r="H837" s="311"/>
      <c r="I837" s="311"/>
      <c r="J837" s="311"/>
      <c r="K837" s="311"/>
      <c r="L837" s="311"/>
      <c r="M837" s="311"/>
      <c r="N837" s="311"/>
      <c r="O837" s="311"/>
      <c r="P837" s="311"/>
    </row>
    <row r="838" spans="1:16" ht="15.75" customHeight="1">
      <c r="A838" s="311"/>
      <c r="B838" s="311"/>
      <c r="C838" s="311"/>
      <c r="D838" s="311"/>
      <c r="E838" s="311"/>
      <c r="F838" s="311"/>
      <c r="G838" s="311"/>
      <c r="H838" s="311"/>
      <c r="I838" s="311"/>
      <c r="J838" s="311"/>
      <c r="K838" s="311"/>
      <c r="L838" s="311"/>
      <c r="M838" s="311"/>
      <c r="N838" s="311"/>
      <c r="O838" s="311"/>
      <c r="P838" s="311"/>
    </row>
    <row r="839" spans="1:16" ht="15.75" customHeight="1">
      <c r="A839" s="311"/>
      <c r="B839" s="311"/>
      <c r="C839" s="311"/>
      <c r="D839" s="311"/>
      <c r="E839" s="311"/>
      <c r="F839" s="311"/>
      <c r="G839" s="311"/>
      <c r="H839" s="311"/>
      <c r="I839" s="311"/>
      <c r="J839" s="311"/>
      <c r="K839" s="311"/>
      <c r="L839" s="311"/>
      <c r="M839" s="311"/>
      <c r="N839" s="311"/>
      <c r="O839" s="311"/>
      <c r="P839" s="311"/>
    </row>
    <row r="840" spans="1:16" ht="15.75" customHeight="1">
      <c r="A840" s="311"/>
      <c r="B840" s="311"/>
      <c r="C840" s="311"/>
      <c r="D840" s="311"/>
      <c r="E840" s="311"/>
      <c r="F840" s="311"/>
      <c r="G840" s="311"/>
      <c r="H840" s="311"/>
      <c r="I840" s="311"/>
      <c r="J840" s="311"/>
      <c r="K840" s="311"/>
      <c r="L840" s="311"/>
      <c r="M840" s="311"/>
      <c r="N840" s="311"/>
      <c r="O840" s="311"/>
      <c r="P840" s="311"/>
    </row>
    <row r="841" spans="1:16" ht="15.75" customHeight="1">
      <c r="A841" s="311"/>
      <c r="B841" s="311"/>
      <c r="C841" s="311"/>
      <c r="D841" s="311"/>
      <c r="E841" s="311"/>
      <c r="F841" s="311"/>
      <c r="G841" s="311"/>
      <c r="H841" s="311"/>
      <c r="I841" s="311"/>
      <c r="J841" s="311"/>
      <c r="K841" s="311"/>
      <c r="L841" s="311"/>
      <c r="M841" s="311"/>
      <c r="N841" s="311"/>
      <c r="O841" s="311"/>
      <c r="P841" s="311"/>
    </row>
    <row r="842" spans="1:16" ht="15.75" customHeight="1">
      <c r="A842" s="311"/>
      <c r="B842" s="311"/>
      <c r="C842" s="311"/>
      <c r="D842" s="311"/>
      <c r="E842" s="311"/>
      <c r="F842" s="311"/>
      <c r="G842" s="311"/>
      <c r="H842" s="311"/>
      <c r="I842" s="311"/>
      <c r="J842" s="311"/>
      <c r="K842" s="311"/>
      <c r="L842" s="311"/>
      <c r="M842" s="311"/>
      <c r="N842" s="311"/>
      <c r="O842" s="311"/>
      <c r="P842" s="311"/>
    </row>
    <row r="843" spans="1:16" ht="15.75" customHeight="1">
      <c r="A843" s="311"/>
      <c r="B843" s="311"/>
      <c r="C843" s="311"/>
      <c r="D843" s="311"/>
      <c r="E843" s="311"/>
      <c r="F843" s="311"/>
      <c r="G843" s="311"/>
      <c r="H843" s="311"/>
      <c r="I843" s="311"/>
      <c r="J843" s="311"/>
      <c r="K843" s="311"/>
      <c r="L843" s="311"/>
      <c r="M843" s="311"/>
      <c r="N843" s="311"/>
      <c r="O843" s="311"/>
      <c r="P843" s="311"/>
    </row>
    <row r="844" spans="1:16" ht="15.75" customHeight="1">
      <c r="A844" s="311"/>
      <c r="B844" s="311"/>
      <c r="C844" s="311"/>
      <c r="D844" s="311"/>
      <c r="E844" s="311"/>
      <c r="F844" s="311"/>
      <c r="G844" s="311"/>
      <c r="H844" s="311"/>
      <c r="I844" s="311"/>
      <c r="J844" s="311"/>
      <c r="K844" s="311"/>
      <c r="L844" s="311"/>
      <c r="M844" s="311"/>
      <c r="N844" s="311"/>
      <c r="O844" s="311"/>
      <c r="P844" s="311"/>
    </row>
    <row r="845" spans="1:16" ht="15.75" customHeight="1">
      <c r="A845" s="311"/>
      <c r="B845" s="311"/>
      <c r="C845" s="311"/>
      <c r="D845" s="311"/>
      <c r="E845" s="311"/>
      <c r="F845" s="311"/>
      <c r="G845" s="311"/>
      <c r="H845" s="311"/>
      <c r="I845" s="311"/>
      <c r="J845" s="311"/>
      <c r="K845" s="311"/>
      <c r="L845" s="311"/>
      <c r="M845" s="311"/>
      <c r="N845" s="311"/>
      <c r="O845" s="311"/>
      <c r="P845" s="311"/>
    </row>
    <row r="846" spans="1:16" ht="15.75" customHeight="1">
      <c r="A846" s="311"/>
      <c r="B846" s="311"/>
      <c r="C846" s="311"/>
      <c r="D846" s="311"/>
      <c r="E846" s="311"/>
      <c r="F846" s="311"/>
      <c r="G846" s="311"/>
      <c r="H846" s="311"/>
      <c r="I846" s="311"/>
      <c r="J846" s="311"/>
      <c r="K846" s="311"/>
      <c r="L846" s="311"/>
      <c r="M846" s="311"/>
      <c r="N846" s="311"/>
      <c r="O846" s="311"/>
      <c r="P846" s="311"/>
    </row>
    <row r="847" spans="1:16" ht="15.75" customHeight="1">
      <c r="A847" s="311"/>
      <c r="B847" s="311"/>
      <c r="C847" s="311"/>
      <c r="D847" s="311"/>
      <c r="E847" s="311"/>
      <c r="F847" s="311"/>
      <c r="G847" s="311"/>
      <c r="H847" s="311"/>
      <c r="I847" s="311"/>
      <c r="J847" s="311"/>
      <c r="K847" s="311"/>
      <c r="L847" s="311"/>
      <c r="M847" s="311"/>
      <c r="N847" s="311"/>
      <c r="O847" s="311"/>
      <c r="P847" s="311"/>
    </row>
    <row r="848" spans="1:16" ht="15.75" customHeight="1">
      <c r="A848" s="311"/>
      <c r="B848" s="311"/>
      <c r="C848" s="311"/>
      <c r="D848" s="311"/>
      <c r="E848" s="311"/>
      <c r="F848" s="311"/>
      <c r="G848" s="311"/>
      <c r="H848" s="311"/>
      <c r="I848" s="311"/>
      <c r="J848" s="311"/>
      <c r="K848" s="311"/>
      <c r="L848" s="311"/>
      <c r="M848" s="311"/>
      <c r="N848" s="311"/>
      <c r="O848" s="311"/>
      <c r="P848" s="311"/>
    </row>
    <row r="849" spans="1:16" ht="15.75" customHeight="1">
      <c r="A849" s="311"/>
      <c r="B849" s="311"/>
      <c r="C849" s="311"/>
      <c r="D849" s="311"/>
      <c r="E849" s="311"/>
      <c r="F849" s="311"/>
      <c r="G849" s="311"/>
      <c r="H849" s="311"/>
      <c r="I849" s="311"/>
      <c r="J849" s="311"/>
      <c r="K849" s="311"/>
      <c r="L849" s="311"/>
      <c r="M849" s="311"/>
      <c r="N849" s="311"/>
      <c r="O849" s="311"/>
      <c r="P849" s="311"/>
    </row>
    <row r="850" spans="1:16" ht="15.75" customHeight="1">
      <c r="A850" s="311"/>
      <c r="B850" s="311"/>
      <c r="C850" s="311"/>
      <c r="D850" s="311"/>
      <c r="E850" s="311"/>
      <c r="F850" s="311"/>
      <c r="G850" s="311"/>
      <c r="H850" s="311"/>
      <c r="I850" s="311"/>
      <c r="J850" s="311"/>
      <c r="K850" s="311"/>
      <c r="L850" s="311"/>
      <c r="M850" s="311"/>
      <c r="N850" s="311"/>
      <c r="O850" s="311"/>
      <c r="P850" s="311"/>
    </row>
    <row r="851" spans="1:16" ht="15.75" customHeight="1">
      <c r="A851" s="311"/>
      <c r="B851" s="311"/>
      <c r="C851" s="311"/>
      <c r="D851" s="311"/>
      <c r="E851" s="311"/>
      <c r="F851" s="311"/>
      <c r="G851" s="311"/>
      <c r="H851" s="311"/>
      <c r="I851" s="311"/>
      <c r="J851" s="311"/>
      <c r="K851" s="311"/>
      <c r="L851" s="311"/>
      <c r="M851" s="311"/>
      <c r="N851" s="311"/>
      <c r="O851" s="311"/>
      <c r="P851" s="311"/>
    </row>
    <row r="852" spans="1:16" ht="15.75" customHeight="1">
      <c r="A852" s="311"/>
      <c r="B852" s="311"/>
      <c r="C852" s="311"/>
      <c r="D852" s="311"/>
      <c r="E852" s="311"/>
      <c r="F852" s="311"/>
      <c r="G852" s="311"/>
      <c r="H852" s="311"/>
      <c r="I852" s="311"/>
      <c r="J852" s="311"/>
      <c r="K852" s="311"/>
      <c r="L852" s="311"/>
      <c r="M852" s="311"/>
      <c r="N852" s="311"/>
      <c r="O852" s="311"/>
      <c r="P852" s="311"/>
    </row>
    <row r="853" spans="1:16" ht="15.75" customHeight="1">
      <c r="A853" s="311"/>
      <c r="B853" s="311"/>
      <c r="C853" s="311"/>
      <c r="D853" s="311"/>
      <c r="E853" s="311"/>
      <c r="F853" s="311"/>
      <c r="G853" s="311"/>
      <c r="H853" s="311"/>
      <c r="I853" s="311"/>
      <c r="J853" s="311"/>
      <c r="K853" s="311"/>
      <c r="L853" s="311"/>
      <c r="M853" s="311"/>
      <c r="N853" s="311"/>
      <c r="O853" s="311"/>
      <c r="P853" s="311"/>
    </row>
    <row r="854" spans="1:16" ht="15.75" customHeight="1">
      <c r="A854" s="311"/>
      <c r="B854" s="311"/>
      <c r="C854" s="311"/>
      <c r="D854" s="311"/>
      <c r="E854" s="311"/>
      <c r="F854" s="311"/>
      <c r="G854" s="311"/>
      <c r="H854" s="311"/>
      <c r="I854" s="311"/>
      <c r="J854" s="311"/>
      <c r="K854" s="311"/>
      <c r="L854" s="311"/>
      <c r="M854" s="311"/>
      <c r="N854" s="311"/>
      <c r="O854" s="311"/>
      <c r="P854" s="311"/>
    </row>
    <row r="855" spans="1:16" ht="15.75" customHeight="1">
      <c r="A855" s="311"/>
      <c r="B855" s="311"/>
      <c r="C855" s="311"/>
      <c r="D855" s="311"/>
      <c r="E855" s="311"/>
      <c r="F855" s="311"/>
      <c r="G855" s="311"/>
      <c r="H855" s="311"/>
      <c r="I855" s="311"/>
      <c r="J855" s="311"/>
      <c r="K855" s="311"/>
      <c r="L855" s="311"/>
      <c r="M855" s="311"/>
      <c r="N855" s="311"/>
      <c r="O855" s="311"/>
      <c r="P855" s="311"/>
    </row>
    <row r="856" spans="1:16" ht="15.75" customHeight="1">
      <c r="A856" s="311"/>
      <c r="B856" s="311"/>
      <c r="C856" s="311"/>
      <c r="D856" s="311"/>
      <c r="E856" s="311"/>
      <c r="F856" s="311"/>
      <c r="G856" s="311"/>
      <c r="H856" s="311"/>
      <c r="I856" s="311"/>
      <c r="J856" s="311"/>
      <c r="K856" s="311"/>
      <c r="L856" s="311"/>
      <c r="M856" s="311"/>
      <c r="N856" s="311"/>
      <c r="O856" s="311"/>
      <c r="P856" s="311"/>
    </row>
    <row r="857" spans="1:16" ht="15.75" customHeight="1">
      <c r="A857" s="311"/>
      <c r="B857" s="311"/>
      <c r="C857" s="311"/>
      <c r="D857" s="311"/>
      <c r="E857" s="311"/>
      <c r="F857" s="311"/>
      <c r="G857" s="311"/>
      <c r="H857" s="311"/>
      <c r="I857" s="311"/>
      <c r="J857" s="311"/>
      <c r="K857" s="311"/>
      <c r="L857" s="311"/>
      <c r="M857" s="311"/>
      <c r="N857" s="311"/>
      <c r="O857" s="311"/>
      <c r="P857" s="311"/>
    </row>
    <row r="858" spans="1:16" ht="15.75" customHeight="1">
      <c r="A858" s="311"/>
      <c r="B858" s="311"/>
      <c r="C858" s="311"/>
      <c r="D858" s="311"/>
      <c r="E858" s="311"/>
      <c r="F858" s="311"/>
      <c r="G858" s="311"/>
      <c r="H858" s="311"/>
      <c r="I858" s="311"/>
      <c r="J858" s="311"/>
      <c r="K858" s="311"/>
      <c r="L858" s="311"/>
      <c r="M858" s="311"/>
      <c r="N858" s="311"/>
      <c r="O858" s="311"/>
      <c r="P858" s="311"/>
    </row>
    <row r="859" spans="1:16" ht="15.75" customHeight="1">
      <c r="A859" s="311"/>
      <c r="B859" s="311"/>
      <c r="C859" s="311"/>
      <c r="D859" s="311"/>
      <c r="E859" s="311"/>
      <c r="F859" s="311"/>
      <c r="G859" s="311"/>
      <c r="H859" s="311"/>
      <c r="I859" s="311"/>
      <c r="J859" s="311"/>
      <c r="K859" s="311"/>
      <c r="L859" s="311"/>
      <c r="M859" s="311"/>
      <c r="N859" s="311"/>
      <c r="O859" s="311"/>
      <c r="P859" s="311"/>
    </row>
    <row r="860" spans="1:16" ht="15.75" customHeight="1">
      <c r="A860" s="311"/>
      <c r="B860" s="311"/>
      <c r="C860" s="311"/>
      <c r="D860" s="311"/>
      <c r="E860" s="311"/>
      <c r="F860" s="311"/>
      <c r="G860" s="311"/>
      <c r="H860" s="311"/>
      <c r="I860" s="311"/>
      <c r="J860" s="311"/>
      <c r="K860" s="311"/>
      <c r="L860" s="311"/>
      <c r="M860" s="311"/>
      <c r="N860" s="311"/>
      <c r="O860" s="311"/>
      <c r="P860" s="311"/>
    </row>
    <row r="861" spans="1:16" ht="15.75" customHeight="1">
      <c r="A861" s="311"/>
      <c r="B861" s="311"/>
      <c r="C861" s="311"/>
      <c r="D861" s="311"/>
      <c r="E861" s="311"/>
      <c r="F861" s="311"/>
      <c r="G861" s="311"/>
      <c r="H861" s="311"/>
      <c r="I861" s="311"/>
      <c r="J861" s="311"/>
      <c r="K861" s="311"/>
      <c r="L861" s="311"/>
      <c r="M861" s="311"/>
      <c r="N861" s="311"/>
      <c r="O861" s="311"/>
      <c r="P861" s="311"/>
    </row>
    <row r="862" spans="1:16" ht="15.75" customHeight="1">
      <c r="A862" s="311"/>
      <c r="B862" s="311"/>
      <c r="C862" s="311"/>
      <c r="D862" s="311"/>
      <c r="E862" s="311"/>
      <c r="F862" s="311"/>
      <c r="G862" s="311"/>
      <c r="H862" s="311"/>
      <c r="I862" s="311"/>
      <c r="J862" s="311"/>
      <c r="K862" s="311"/>
      <c r="L862" s="311"/>
      <c r="M862" s="311"/>
      <c r="N862" s="311"/>
      <c r="O862" s="311"/>
      <c r="P862" s="311"/>
    </row>
    <row r="863" spans="1:16" ht="15.75" customHeight="1">
      <c r="A863" s="311"/>
      <c r="B863" s="311"/>
      <c r="C863" s="311"/>
      <c r="D863" s="311"/>
      <c r="E863" s="311"/>
      <c r="F863" s="311"/>
      <c r="G863" s="311"/>
      <c r="H863" s="311"/>
      <c r="I863" s="311"/>
      <c r="J863" s="311"/>
      <c r="K863" s="311"/>
      <c r="L863" s="311"/>
      <c r="M863" s="311"/>
      <c r="N863" s="311"/>
      <c r="O863" s="311"/>
      <c r="P863" s="311"/>
    </row>
    <row r="864" spans="1:16" ht="15.75" customHeight="1">
      <c r="A864" s="311"/>
      <c r="B864" s="311"/>
      <c r="C864" s="311"/>
      <c r="D864" s="311"/>
      <c r="E864" s="311"/>
      <c r="F864" s="311"/>
      <c r="G864" s="311"/>
      <c r="H864" s="311"/>
      <c r="I864" s="311"/>
      <c r="J864" s="311"/>
      <c r="K864" s="311"/>
      <c r="L864" s="311"/>
      <c r="M864" s="311"/>
      <c r="N864" s="311"/>
      <c r="O864" s="311"/>
      <c r="P864" s="311"/>
    </row>
    <row r="865" spans="1:16" ht="15.75" customHeight="1">
      <c r="A865" s="311"/>
      <c r="B865" s="311"/>
      <c r="C865" s="311"/>
      <c r="D865" s="311"/>
      <c r="E865" s="311"/>
      <c r="F865" s="311"/>
      <c r="G865" s="311"/>
      <c r="H865" s="311"/>
      <c r="I865" s="311"/>
      <c r="J865" s="311"/>
      <c r="K865" s="311"/>
      <c r="L865" s="311"/>
      <c r="M865" s="311"/>
      <c r="N865" s="311"/>
      <c r="O865" s="311"/>
      <c r="P865" s="311"/>
    </row>
    <row r="866" spans="1:16" ht="15.75" customHeight="1">
      <c r="A866" s="311"/>
      <c r="B866" s="311"/>
      <c r="C866" s="311"/>
      <c r="D866" s="311"/>
      <c r="E866" s="311"/>
      <c r="F866" s="311"/>
      <c r="G866" s="311"/>
      <c r="H866" s="311"/>
      <c r="I866" s="311"/>
      <c r="J866" s="311"/>
      <c r="K866" s="311"/>
      <c r="L866" s="311"/>
      <c r="M866" s="311"/>
      <c r="N866" s="311"/>
      <c r="O866" s="311"/>
      <c r="P866" s="311"/>
    </row>
    <row r="867" spans="1:16" ht="15.75" customHeight="1">
      <c r="A867" s="311"/>
      <c r="B867" s="311"/>
      <c r="C867" s="311"/>
      <c r="D867" s="311"/>
      <c r="E867" s="311"/>
      <c r="F867" s="311"/>
      <c r="G867" s="311"/>
      <c r="H867" s="311"/>
      <c r="I867" s="311"/>
      <c r="J867" s="311"/>
      <c r="K867" s="311"/>
      <c r="L867" s="311"/>
      <c r="M867" s="311"/>
      <c r="N867" s="311"/>
      <c r="O867" s="311"/>
      <c r="P867" s="311"/>
    </row>
    <row r="868" spans="1:16" ht="15.75" customHeight="1">
      <c r="A868" s="311"/>
      <c r="B868" s="311"/>
      <c r="C868" s="311"/>
      <c r="D868" s="311"/>
      <c r="E868" s="311"/>
      <c r="F868" s="311"/>
      <c r="G868" s="311"/>
      <c r="H868" s="311"/>
      <c r="I868" s="311"/>
      <c r="J868" s="311"/>
      <c r="K868" s="311"/>
      <c r="L868" s="311"/>
      <c r="M868" s="311"/>
      <c r="N868" s="311"/>
      <c r="O868" s="311"/>
      <c r="P868" s="311"/>
    </row>
    <row r="869" spans="1:16" ht="15.75" customHeight="1">
      <c r="A869" s="311"/>
      <c r="B869" s="311"/>
      <c r="C869" s="311"/>
      <c r="D869" s="311"/>
      <c r="E869" s="311"/>
      <c r="F869" s="311"/>
      <c r="G869" s="311"/>
      <c r="H869" s="311"/>
      <c r="I869" s="311"/>
      <c r="J869" s="311"/>
      <c r="K869" s="311"/>
      <c r="L869" s="311"/>
      <c r="M869" s="311"/>
      <c r="N869" s="311"/>
      <c r="O869" s="311"/>
      <c r="P869" s="311"/>
    </row>
    <row r="870" spans="1:16" ht="15.75" customHeight="1">
      <c r="A870" s="311"/>
      <c r="B870" s="311"/>
      <c r="C870" s="311"/>
      <c r="D870" s="311"/>
      <c r="E870" s="311"/>
      <c r="F870" s="311"/>
      <c r="G870" s="311"/>
      <c r="H870" s="311"/>
      <c r="I870" s="311"/>
      <c r="J870" s="311"/>
      <c r="K870" s="311"/>
      <c r="L870" s="311"/>
      <c r="M870" s="311"/>
      <c r="N870" s="311"/>
      <c r="O870" s="311"/>
      <c r="P870" s="311"/>
    </row>
    <row r="871" spans="1:16" ht="15.75" customHeight="1">
      <c r="A871" s="311"/>
      <c r="B871" s="311"/>
      <c r="C871" s="311"/>
      <c r="D871" s="311"/>
      <c r="E871" s="311"/>
      <c r="F871" s="311"/>
      <c r="G871" s="311"/>
      <c r="H871" s="311"/>
      <c r="I871" s="311"/>
      <c r="J871" s="311"/>
      <c r="K871" s="311"/>
      <c r="L871" s="311"/>
      <c r="M871" s="311"/>
      <c r="N871" s="311"/>
      <c r="O871" s="311"/>
      <c r="P871" s="311"/>
    </row>
    <row r="872" spans="1:16" ht="15.75" customHeight="1">
      <c r="A872" s="311"/>
      <c r="B872" s="311"/>
      <c r="C872" s="311"/>
      <c r="D872" s="311"/>
      <c r="E872" s="311"/>
      <c r="F872" s="311"/>
      <c r="G872" s="311"/>
      <c r="H872" s="311"/>
      <c r="I872" s="311"/>
      <c r="J872" s="311"/>
      <c r="K872" s="311"/>
      <c r="L872" s="311"/>
      <c r="M872" s="311"/>
      <c r="N872" s="311"/>
      <c r="O872" s="311"/>
      <c r="P872" s="311"/>
    </row>
    <row r="873" spans="1:16" ht="15.75" customHeight="1">
      <c r="A873" s="311"/>
      <c r="B873" s="311"/>
      <c r="C873" s="311"/>
      <c r="D873" s="311"/>
      <c r="E873" s="311"/>
      <c r="F873" s="311"/>
      <c r="G873" s="311"/>
      <c r="H873" s="311"/>
      <c r="I873" s="311"/>
      <c r="J873" s="311"/>
      <c r="K873" s="311"/>
      <c r="L873" s="311"/>
      <c r="M873" s="311"/>
      <c r="N873" s="311"/>
      <c r="O873" s="311"/>
      <c r="P873" s="311"/>
    </row>
    <row r="874" spans="1:16" ht="15.75" customHeight="1">
      <c r="A874" s="311"/>
      <c r="B874" s="311"/>
      <c r="C874" s="311"/>
      <c r="D874" s="311"/>
      <c r="E874" s="311"/>
      <c r="F874" s="311"/>
      <c r="G874" s="311"/>
      <c r="H874" s="311"/>
      <c r="I874" s="311"/>
      <c r="J874" s="311"/>
      <c r="K874" s="311"/>
      <c r="L874" s="311"/>
      <c r="M874" s="311"/>
      <c r="N874" s="311"/>
      <c r="O874" s="311"/>
      <c r="P874" s="311"/>
    </row>
    <row r="875" spans="1:16" ht="15.75" customHeight="1">
      <c r="A875" s="311"/>
      <c r="B875" s="311"/>
      <c r="C875" s="311"/>
      <c r="D875" s="311"/>
      <c r="E875" s="311"/>
      <c r="F875" s="311"/>
      <c r="G875" s="311"/>
      <c r="H875" s="311"/>
      <c r="I875" s="311"/>
      <c r="J875" s="311"/>
      <c r="K875" s="311"/>
      <c r="L875" s="311"/>
      <c r="M875" s="311"/>
      <c r="N875" s="311"/>
      <c r="O875" s="311"/>
      <c r="P875" s="311"/>
    </row>
    <row r="876" spans="1:16" ht="15.75" customHeight="1">
      <c r="A876" s="311"/>
      <c r="B876" s="311"/>
      <c r="C876" s="311"/>
      <c r="D876" s="311"/>
      <c r="E876" s="311"/>
      <c r="F876" s="311"/>
      <c r="G876" s="311"/>
      <c r="H876" s="311"/>
      <c r="I876" s="311"/>
      <c r="J876" s="311"/>
      <c r="K876" s="311"/>
      <c r="L876" s="311"/>
      <c r="M876" s="311"/>
      <c r="N876" s="311"/>
      <c r="O876" s="311"/>
      <c r="P876" s="311"/>
    </row>
    <row r="877" spans="1:16" ht="15.75" customHeight="1">
      <c r="A877" s="311"/>
      <c r="B877" s="311"/>
      <c r="C877" s="311"/>
      <c r="D877" s="311"/>
      <c r="E877" s="311"/>
      <c r="F877" s="311"/>
      <c r="G877" s="311"/>
      <c r="H877" s="311"/>
      <c r="I877" s="311"/>
      <c r="J877" s="311"/>
      <c r="K877" s="311"/>
      <c r="L877" s="311"/>
      <c r="M877" s="311"/>
      <c r="N877" s="311"/>
      <c r="O877" s="311"/>
      <c r="P877" s="311"/>
    </row>
    <row r="878" spans="1:16" ht="15.75" customHeight="1">
      <c r="A878" s="311"/>
      <c r="B878" s="311"/>
      <c r="C878" s="311"/>
      <c r="D878" s="311"/>
      <c r="E878" s="311"/>
      <c r="F878" s="311"/>
      <c r="G878" s="311"/>
      <c r="H878" s="311"/>
      <c r="I878" s="311"/>
      <c r="J878" s="311"/>
      <c r="K878" s="311"/>
      <c r="L878" s="311"/>
      <c r="M878" s="311"/>
      <c r="N878" s="311"/>
      <c r="O878" s="311"/>
      <c r="P878" s="311"/>
    </row>
    <row r="879" spans="1:16" ht="15.75" customHeight="1">
      <c r="A879" s="311"/>
      <c r="B879" s="311"/>
      <c r="C879" s="311"/>
      <c r="D879" s="311"/>
      <c r="E879" s="311"/>
      <c r="F879" s="311"/>
      <c r="G879" s="311"/>
      <c r="H879" s="311"/>
      <c r="I879" s="311"/>
      <c r="J879" s="311"/>
      <c r="K879" s="311"/>
      <c r="L879" s="311"/>
      <c r="M879" s="311"/>
      <c r="N879" s="311"/>
      <c r="O879" s="311"/>
      <c r="P879" s="311"/>
    </row>
    <row r="880" spans="1:16" ht="15.75" customHeight="1">
      <c r="A880" s="311"/>
      <c r="B880" s="311"/>
      <c r="C880" s="311"/>
      <c r="D880" s="311"/>
      <c r="E880" s="311"/>
      <c r="F880" s="311"/>
      <c r="G880" s="311"/>
      <c r="H880" s="311"/>
      <c r="I880" s="311"/>
      <c r="J880" s="311"/>
      <c r="K880" s="311"/>
      <c r="L880" s="311"/>
      <c r="M880" s="311"/>
      <c r="N880" s="311"/>
      <c r="O880" s="311"/>
      <c r="P880" s="311"/>
    </row>
    <row r="881" spans="1:16" ht="15.75" customHeight="1">
      <c r="A881" s="311"/>
      <c r="B881" s="311"/>
      <c r="C881" s="311"/>
      <c r="D881" s="311"/>
      <c r="E881" s="311"/>
      <c r="F881" s="311"/>
      <c r="G881" s="311"/>
      <c r="H881" s="311"/>
      <c r="I881" s="311"/>
      <c r="J881" s="311"/>
      <c r="K881" s="311"/>
      <c r="L881" s="311"/>
      <c r="M881" s="311"/>
      <c r="N881" s="311"/>
      <c r="O881" s="311"/>
      <c r="P881" s="311"/>
    </row>
    <row r="882" spans="1:16" ht="15.75" customHeight="1">
      <c r="A882" s="311"/>
      <c r="B882" s="311"/>
      <c r="C882" s="311"/>
      <c r="D882" s="311"/>
      <c r="E882" s="311"/>
      <c r="F882" s="311"/>
      <c r="G882" s="311"/>
      <c r="H882" s="311"/>
      <c r="I882" s="311"/>
      <c r="J882" s="311"/>
      <c r="K882" s="311"/>
      <c r="L882" s="311"/>
      <c r="M882" s="311"/>
      <c r="N882" s="311"/>
      <c r="O882" s="311"/>
      <c r="P882" s="311"/>
    </row>
    <row r="883" spans="1:16" ht="15.75" customHeight="1">
      <c r="A883" s="311"/>
      <c r="B883" s="311"/>
      <c r="C883" s="311"/>
      <c r="D883" s="311"/>
      <c r="E883" s="311"/>
      <c r="F883" s="311"/>
      <c r="G883" s="311"/>
      <c r="H883" s="311"/>
      <c r="I883" s="311"/>
      <c r="J883" s="311"/>
      <c r="K883" s="311"/>
      <c r="L883" s="311"/>
      <c r="M883" s="311"/>
      <c r="N883" s="311"/>
      <c r="O883" s="311"/>
      <c r="P883" s="311"/>
    </row>
    <row r="884" spans="1:16" ht="15.75" customHeight="1">
      <c r="A884" s="311"/>
      <c r="B884" s="311"/>
      <c r="C884" s="311"/>
      <c r="D884" s="311"/>
      <c r="E884" s="311"/>
      <c r="F884" s="311"/>
      <c r="G884" s="311"/>
      <c r="H884" s="311"/>
      <c r="I884" s="311"/>
      <c r="J884" s="311"/>
      <c r="K884" s="311"/>
      <c r="L884" s="311"/>
      <c r="M884" s="311"/>
      <c r="N884" s="311"/>
      <c r="O884" s="311"/>
      <c r="P884" s="311"/>
    </row>
    <row r="885" spans="1:16" ht="15.75" customHeight="1">
      <c r="A885" s="311"/>
      <c r="B885" s="311"/>
      <c r="C885" s="311"/>
      <c r="D885" s="311"/>
      <c r="E885" s="311"/>
      <c r="F885" s="311"/>
      <c r="G885" s="311"/>
      <c r="H885" s="311"/>
      <c r="I885" s="311"/>
      <c r="J885" s="311"/>
      <c r="K885" s="311"/>
      <c r="L885" s="311"/>
      <c r="M885" s="311"/>
      <c r="N885" s="311"/>
      <c r="O885" s="311"/>
      <c r="P885" s="311"/>
    </row>
    <row r="886" spans="1:16" ht="15.75" customHeight="1">
      <c r="A886" s="311"/>
      <c r="B886" s="311"/>
      <c r="C886" s="311"/>
      <c r="D886" s="311"/>
      <c r="E886" s="311"/>
      <c r="F886" s="311"/>
      <c r="G886" s="311"/>
      <c r="H886" s="311"/>
      <c r="I886" s="311"/>
      <c r="J886" s="311"/>
      <c r="K886" s="311"/>
      <c r="L886" s="311"/>
      <c r="M886" s="311"/>
      <c r="N886" s="311"/>
      <c r="O886" s="311"/>
      <c r="P886" s="311"/>
    </row>
    <row r="887" spans="1:16" ht="15.75" customHeight="1">
      <c r="A887" s="311"/>
      <c r="B887" s="311"/>
      <c r="C887" s="311"/>
      <c r="D887" s="311"/>
      <c r="E887" s="311"/>
      <c r="F887" s="311"/>
      <c r="G887" s="311"/>
      <c r="H887" s="311"/>
      <c r="I887" s="311"/>
      <c r="J887" s="311"/>
      <c r="K887" s="311"/>
      <c r="L887" s="311"/>
      <c r="M887" s="311"/>
      <c r="N887" s="311"/>
      <c r="O887" s="311"/>
      <c r="P887" s="311"/>
    </row>
    <row r="888" spans="1:16" ht="15.75" customHeight="1">
      <c r="A888" s="311"/>
      <c r="B888" s="311"/>
      <c r="C888" s="311"/>
      <c r="D888" s="311"/>
      <c r="E888" s="311"/>
      <c r="F888" s="311"/>
      <c r="G888" s="311"/>
      <c r="H888" s="311"/>
      <c r="I888" s="311"/>
      <c r="J888" s="311"/>
      <c r="K888" s="311"/>
      <c r="L888" s="311"/>
      <c r="M888" s="311"/>
      <c r="N888" s="311"/>
      <c r="O888" s="311"/>
      <c r="P888" s="311"/>
    </row>
    <row r="889" spans="1:16" ht="15.75" customHeight="1">
      <c r="A889" s="311"/>
      <c r="B889" s="311"/>
      <c r="C889" s="311"/>
      <c r="D889" s="311"/>
      <c r="E889" s="311"/>
      <c r="F889" s="311"/>
      <c r="G889" s="311"/>
      <c r="H889" s="311"/>
      <c r="I889" s="311"/>
      <c r="J889" s="311"/>
      <c r="K889" s="311"/>
      <c r="L889" s="311"/>
      <c r="M889" s="311"/>
      <c r="N889" s="311"/>
      <c r="O889" s="311"/>
      <c r="P889" s="311"/>
    </row>
    <row r="890" spans="1:16" ht="15.75" customHeight="1">
      <c r="A890" s="311"/>
      <c r="B890" s="311"/>
      <c r="C890" s="311"/>
      <c r="D890" s="311"/>
      <c r="E890" s="311"/>
      <c r="F890" s="311"/>
      <c r="G890" s="311"/>
      <c r="H890" s="311"/>
      <c r="I890" s="311"/>
      <c r="J890" s="311"/>
      <c r="K890" s="311"/>
      <c r="L890" s="311"/>
      <c r="M890" s="311"/>
      <c r="N890" s="311"/>
      <c r="O890" s="311"/>
      <c r="P890" s="311"/>
    </row>
    <row r="891" spans="1:16" ht="15.75" customHeight="1">
      <c r="A891" s="311"/>
      <c r="B891" s="311"/>
      <c r="C891" s="311"/>
      <c r="D891" s="311"/>
      <c r="E891" s="311"/>
      <c r="F891" s="311"/>
      <c r="G891" s="311"/>
      <c r="H891" s="311"/>
      <c r="I891" s="311"/>
      <c r="J891" s="311"/>
      <c r="K891" s="311"/>
      <c r="L891" s="311"/>
      <c r="M891" s="311"/>
      <c r="N891" s="311"/>
      <c r="O891" s="311"/>
      <c r="P891" s="311"/>
    </row>
    <row r="892" spans="1:16" ht="15.75" customHeight="1">
      <c r="A892" s="311"/>
      <c r="B892" s="311"/>
      <c r="C892" s="311"/>
      <c r="D892" s="311"/>
      <c r="E892" s="311"/>
      <c r="F892" s="311"/>
      <c r="G892" s="311"/>
      <c r="H892" s="311"/>
      <c r="I892" s="311"/>
      <c r="J892" s="311"/>
      <c r="K892" s="311"/>
      <c r="L892" s="311"/>
      <c r="M892" s="311"/>
      <c r="N892" s="311"/>
      <c r="O892" s="311"/>
      <c r="P892" s="311"/>
    </row>
    <row r="893" spans="1:16" ht="15.75" customHeight="1">
      <c r="A893" s="311"/>
      <c r="B893" s="311"/>
      <c r="C893" s="311"/>
      <c r="D893" s="311"/>
      <c r="E893" s="311"/>
      <c r="F893" s="311"/>
      <c r="G893" s="311"/>
      <c r="H893" s="311"/>
      <c r="I893" s="311"/>
      <c r="J893" s="311"/>
      <c r="K893" s="311"/>
      <c r="L893" s="311"/>
      <c r="M893" s="311"/>
      <c r="N893" s="311"/>
      <c r="O893" s="311"/>
      <c r="P893" s="311"/>
    </row>
    <row r="894" spans="1:16" ht="15.75" customHeight="1">
      <c r="A894" s="311"/>
      <c r="B894" s="311"/>
      <c r="C894" s="311"/>
      <c r="D894" s="311"/>
      <c r="E894" s="311"/>
      <c r="F894" s="311"/>
      <c r="G894" s="311"/>
      <c r="H894" s="311"/>
      <c r="I894" s="311"/>
      <c r="J894" s="311"/>
      <c r="K894" s="311"/>
      <c r="L894" s="311"/>
      <c r="M894" s="311"/>
      <c r="N894" s="311"/>
      <c r="O894" s="311"/>
      <c r="P894" s="311"/>
    </row>
    <row r="895" spans="1:16" ht="15.75" customHeight="1">
      <c r="A895" s="311"/>
      <c r="B895" s="311"/>
      <c r="C895" s="311"/>
      <c r="D895" s="311"/>
      <c r="E895" s="311"/>
      <c r="F895" s="311"/>
      <c r="G895" s="311"/>
      <c r="H895" s="311"/>
      <c r="I895" s="311"/>
      <c r="J895" s="311"/>
      <c r="K895" s="311"/>
      <c r="L895" s="311"/>
      <c r="M895" s="311"/>
      <c r="N895" s="311"/>
      <c r="O895" s="311"/>
      <c r="P895" s="311"/>
    </row>
    <row r="896" spans="1:16" ht="15.75" customHeight="1">
      <c r="A896" s="311"/>
      <c r="B896" s="311"/>
      <c r="C896" s="311"/>
      <c r="D896" s="311"/>
      <c r="E896" s="311"/>
      <c r="F896" s="311"/>
      <c r="G896" s="311"/>
      <c r="H896" s="311"/>
      <c r="I896" s="311"/>
      <c r="J896" s="311"/>
      <c r="K896" s="311"/>
      <c r="L896" s="311"/>
      <c r="M896" s="311"/>
      <c r="N896" s="311"/>
      <c r="O896" s="311"/>
      <c r="P896" s="311"/>
    </row>
    <row r="897" spans="1:16" ht="15.75" customHeight="1">
      <c r="A897" s="311"/>
      <c r="B897" s="311"/>
      <c r="C897" s="311"/>
      <c r="D897" s="311"/>
      <c r="E897" s="311"/>
      <c r="F897" s="311"/>
      <c r="G897" s="311"/>
      <c r="H897" s="311"/>
      <c r="I897" s="311"/>
      <c r="J897" s="311"/>
      <c r="K897" s="311"/>
      <c r="L897" s="311"/>
      <c r="M897" s="311"/>
      <c r="N897" s="311"/>
      <c r="O897" s="311"/>
      <c r="P897" s="311"/>
    </row>
    <row r="898" spans="1:16" ht="15.75" customHeight="1">
      <c r="A898" s="311"/>
      <c r="B898" s="311"/>
      <c r="C898" s="311"/>
      <c r="D898" s="311"/>
      <c r="E898" s="311"/>
      <c r="F898" s="311"/>
      <c r="G898" s="311"/>
      <c r="H898" s="311"/>
      <c r="I898" s="311"/>
      <c r="J898" s="311"/>
      <c r="K898" s="311"/>
      <c r="L898" s="311"/>
      <c r="M898" s="311"/>
      <c r="N898" s="311"/>
      <c r="O898" s="311"/>
      <c r="P898" s="311"/>
    </row>
    <row r="899" spans="1:16" ht="15.75" customHeight="1">
      <c r="A899" s="311"/>
      <c r="B899" s="311"/>
      <c r="C899" s="311"/>
      <c r="D899" s="311"/>
      <c r="E899" s="311"/>
      <c r="F899" s="311"/>
      <c r="G899" s="311"/>
      <c r="H899" s="311"/>
      <c r="I899" s="311"/>
      <c r="J899" s="311"/>
      <c r="K899" s="311"/>
      <c r="L899" s="311"/>
      <c r="M899" s="311"/>
      <c r="N899" s="311"/>
      <c r="O899" s="311"/>
      <c r="P899" s="311"/>
    </row>
    <row r="900" spans="1:16" ht="15.75" customHeight="1">
      <c r="A900" s="311"/>
      <c r="B900" s="311"/>
      <c r="C900" s="311"/>
      <c r="D900" s="311"/>
      <c r="E900" s="311"/>
      <c r="F900" s="311"/>
      <c r="G900" s="311"/>
      <c r="H900" s="311"/>
      <c r="I900" s="311"/>
      <c r="J900" s="311"/>
      <c r="K900" s="311"/>
      <c r="L900" s="311"/>
      <c r="M900" s="311"/>
      <c r="N900" s="311"/>
      <c r="O900" s="311"/>
      <c r="P900" s="311"/>
    </row>
    <row r="901" spans="1:16" ht="15.75" customHeight="1">
      <c r="A901" s="311"/>
      <c r="B901" s="311"/>
      <c r="C901" s="311"/>
      <c r="D901" s="311"/>
      <c r="E901" s="311"/>
      <c r="F901" s="311"/>
      <c r="G901" s="311"/>
      <c r="H901" s="311"/>
      <c r="I901" s="311"/>
      <c r="J901" s="311"/>
      <c r="K901" s="311"/>
      <c r="L901" s="311"/>
      <c r="M901" s="311"/>
      <c r="N901" s="311"/>
      <c r="O901" s="311"/>
      <c r="P901" s="311"/>
    </row>
    <row r="902" spans="1:16" ht="15.75" customHeight="1">
      <c r="A902" s="311"/>
      <c r="B902" s="311"/>
      <c r="C902" s="311"/>
      <c r="D902" s="311"/>
      <c r="E902" s="311"/>
      <c r="F902" s="311"/>
      <c r="G902" s="311"/>
      <c r="H902" s="311"/>
      <c r="I902" s="311"/>
      <c r="J902" s="311"/>
      <c r="K902" s="311"/>
      <c r="L902" s="311"/>
      <c r="M902" s="311"/>
      <c r="N902" s="311"/>
      <c r="O902" s="311"/>
      <c r="P902" s="311"/>
    </row>
    <row r="903" spans="1:16" ht="15.75" customHeight="1">
      <c r="A903" s="311"/>
      <c r="B903" s="311"/>
      <c r="C903" s="311"/>
      <c r="D903" s="311"/>
      <c r="E903" s="311"/>
      <c r="F903" s="311"/>
      <c r="G903" s="311"/>
      <c r="H903" s="311"/>
      <c r="I903" s="311"/>
      <c r="J903" s="311"/>
      <c r="K903" s="311"/>
      <c r="L903" s="311"/>
      <c r="M903" s="311"/>
      <c r="N903" s="311"/>
      <c r="O903" s="311"/>
      <c r="P903" s="311"/>
    </row>
    <row r="904" spans="1:16" ht="15.75" customHeight="1">
      <c r="A904" s="311"/>
      <c r="B904" s="311"/>
      <c r="C904" s="311"/>
      <c r="D904" s="311"/>
      <c r="E904" s="311"/>
      <c r="F904" s="311"/>
      <c r="G904" s="311"/>
      <c r="H904" s="311"/>
      <c r="I904" s="311"/>
      <c r="J904" s="311"/>
      <c r="K904" s="311"/>
      <c r="L904" s="311"/>
      <c r="M904" s="311"/>
      <c r="N904" s="311"/>
      <c r="O904" s="311"/>
      <c r="P904" s="311"/>
    </row>
    <row r="905" spans="1:16" ht="15.75" customHeight="1">
      <c r="A905" s="311"/>
      <c r="B905" s="311"/>
      <c r="C905" s="311"/>
      <c r="D905" s="311"/>
      <c r="E905" s="311"/>
      <c r="F905" s="311"/>
      <c r="G905" s="311"/>
      <c r="H905" s="311"/>
      <c r="I905" s="311"/>
      <c r="J905" s="311"/>
      <c r="K905" s="311"/>
      <c r="L905" s="311"/>
      <c r="M905" s="311"/>
      <c r="N905" s="311"/>
      <c r="O905" s="311"/>
      <c r="P905" s="311"/>
    </row>
    <row r="906" spans="1:16" ht="15.75" customHeight="1">
      <c r="A906" s="311"/>
      <c r="B906" s="311"/>
      <c r="C906" s="311"/>
      <c r="D906" s="311"/>
      <c r="E906" s="311"/>
      <c r="F906" s="311"/>
      <c r="G906" s="311"/>
      <c r="H906" s="311"/>
      <c r="I906" s="311"/>
      <c r="J906" s="311"/>
      <c r="K906" s="311"/>
      <c r="L906" s="311"/>
      <c r="M906" s="311"/>
      <c r="N906" s="311"/>
      <c r="O906" s="311"/>
      <c r="P906" s="311"/>
    </row>
    <row r="907" spans="1:16" ht="15.75" customHeight="1">
      <c r="A907" s="311"/>
      <c r="B907" s="311"/>
      <c r="C907" s="311"/>
      <c r="D907" s="311"/>
      <c r="E907" s="311"/>
      <c r="F907" s="311"/>
      <c r="G907" s="311"/>
      <c r="H907" s="311"/>
      <c r="I907" s="311"/>
      <c r="J907" s="311"/>
      <c r="K907" s="311"/>
      <c r="L907" s="311"/>
      <c r="M907" s="311"/>
      <c r="N907" s="311"/>
      <c r="O907" s="311"/>
      <c r="P907" s="311"/>
    </row>
    <row r="908" spans="1:16" ht="15.75" customHeight="1">
      <c r="A908" s="311"/>
      <c r="B908" s="311"/>
      <c r="C908" s="311"/>
      <c r="D908" s="311"/>
      <c r="E908" s="311"/>
      <c r="F908" s="311"/>
      <c r="G908" s="311"/>
      <c r="H908" s="311"/>
      <c r="I908" s="311"/>
      <c r="J908" s="311"/>
      <c r="K908" s="311"/>
      <c r="L908" s="311"/>
      <c r="M908" s="311"/>
      <c r="N908" s="311"/>
      <c r="O908" s="311"/>
      <c r="P908" s="311"/>
    </row>
    <row r="909" spans="1:16" ht="15.75" customHeight="1">
      <c r="A909" s="311"/>
      <c r="B909" s="311"/>
      <c r="C909" s="311"/>
      <c r="D909" s="311"/>
      <c r="E909" s="311"/>
      <c r="F909" s="311"/>
      <c r="G909" s="311"/>
      <c r="H909" s="311"/>
      <c r="I909" s="311"/>
      <c r="J909" s="311"/>
      <c r="K909" s="311"/>
      <c r="L909" s="311"/>
      <c r="M909" s="311"/>
      <c r="N909" s="311"/>
      <c r="O909" s="311"/>
      <c r="P909" s="311"/>
    </row>
    <row r="910" spans="1:16" ht="15.75" customHeight="1">
      <c r="A910" s="311"/>
      <c r="B910" s="311"/>
      <c r="C910" s="311"/>
      <c r="D910" s="311"/>
      <c r="E910" s="311"/>
      <c r="F910" s="311"/>
      <c r="G910" s="311"/>
      <c r="H910" s="311"/>
      <c r="I910" s="311"/>
      <c r="J910" s="311"/>
      <c r="K910" s="311"/>
      <c r="L910" s="311"/>
      <c r="M910" s="311"/>
      <c r="N910" s="311"/>
      <c r="O910" s="311"/>
      <c r="P910" s="311"/>
    </row>
    <row r="911" spans="1:16" ht="15.75" customHeight="1">
      <c r="A911" s="311"/>
      <c r="B911" s="311"/>
      <c r="C911" s="311"/>
      <c r="D911" s="311"/>
      <c r="E911" s="311"/>
      <c r="F911" s="311"/>
      <c r="G911" s="311"/>
      <c r="H911" s="311"/>
      <c r="I911" s="311"/>
      <c r="J911" s="311"/>
      <c r="K911" s="311"/>
      <c r="L911" s="311"/>
      <c r="M911" s="311"/>
      <c r="N911" s="311"/>
      <c r="O911" s="311"/>
      <c r="P911" s="311"/>
    </row>
    <row r="912" spans="1:16" ht="15.75" customHeight="1">
      <c r="A912" s="311"/>
      <c r="B912" s="311"/>
      <c r="C912" s="311"/>
      <c r="D912" s="311"/>
      <c r="E912" s="311"/>
      <c r="F912" s="311"/>
      <c r="G912" s="311"/>
      <c r="H912" s="311"/>
      <c r="I912" s="311"/>
      <c r="J912" s="311"/>
      <c r="K912" s="311"/>
      <c r="L912" s="311"/>
      <c r="M912" s="311"/>
      <c r="N912" s="311"/>
      <c r="O912" s="311"/>
      <c r="P912" s="311"/>
    </row>
    <row r="913" spans="1:16" ht="15.75" customHeight="1">
      <c r="A913" s="311"/>
      <c r="B913" s="311"/>
      <c r="C913" s="311"/>
      <c r="D913" s="311"/>
      <c r="E913" s="311"/>
      <c r="F913" s="311"/>
      <c r="G913" s="311"/>
      <c r="H913" s="311"/>
      <c r="I913" s="311"/>
      <c r="J913" s="311"/>
      <c r="K913" s="311"/>
      <c r="L913" s="311"/>
      <c r="M913" s="311"/>
      <c r="N913" s="311"/>
      <c r="O913" s="311"/>
      <c r="P913" s="311"/>
    </row>
    <row r="914" spans="1:16" ht="15.75" customHeight="1">
      <c r="A914" s="311"/>
      <c r="B914" s="311"/>
      <c r="C914" s="311"/>
      <c r="D914" s="311"/>
      <c r="E914" s="311"/>
      <c r="F914" s="311"/>
      <c r="G914" s="311"/>
      <c r="H914" s="311"/>
      <c r="I914" s="311"/>
      <c r="J914" s="311"/>
      <c r="K914" s="311"/>
      <c r="L914" s="311"/>
      <c r="M914" s="311"/>
      <c r="N914" s="311"/>
      <c r="O914" s="311"/>
      <c r="P914" s="311"/>
    </row>
    <row r="915" spans="1:16" ht="15.75" customHeight="1">
      <c r="A915" s="311"/>
      <c r="B915" s="311"/>
      <c r="C915" s="311"/>
      <c r="D915" s="311"/>
      <c r="E915" s="311"/>
      <c r="F915" s="311"/>
      <c r="G915" s="311"/>
      <c r="H915" s="311"/>
      <c r="I915" s="311"/>
      <c r="J915" s="311"/>
      <c r="K915" s="311"/>
      <c r="L915" s="311"/>
      <c r="M915" s="311"/>
      <c r="N915" s="311"/>
      <c r="O915" s="311"/>
      <c r="P915" s="311"/>
    </row>
    <row r="916" spans="1:16" ht="15.75" customHeight="1">
      <c r="A916" s="311"/>
      <c r="B916" s="311"/>
      <c r="C916" s="311"/>
      <c r="D916" s="311"/>
      <c r="E916" s="311"/>
      <c r="F916" s="311"/>
      <c r="G916" s="311"/>
      <c r="H916" s="311"/>
      <c r="I916" s="311"/>
      <c r="J916" s="311"/>
      <c r="K916" s="311"/>
      <c r="L916" s="311"/>
      <c r="M916" s="311"/>
      <c r="N916" s="311"/>
      <c r="O916" s="311"/>
      <c r="P916" s="311"/>
    </row>
    <row r="917" spans="1:16" ht="15.75" customHeight="1">
      <c r="A917" s="311"/>
      <c r="B917" s="311"/>
      <c r="C917" s="311"/>
      <c r="D917" s="311"/>
      <c r="E917" s="311"/>
      <c r="F917" s="311"/>
      <c r="G917" s="311"/>
      <c r="H917" s="311"/>
      <c r="I917" s="311"/>
      <c r="J917" s="311"/>
      <c r="K917" s="311"/>
      <c r="L917" s="311"/>
      <c r="M917" s="311"/>
      <c r="N917" s="311"/>
      <c r="O917" s="311"/>
      <c r="P917" s="311"/>
    </row>
    <row r="918" spans="1:16" ht="15.75" customHeight="1">
      <c r="A918" s="311"/>
      <c r="B918" s="311"/>
      <c r="C918" s="311"/>
      <c r="D918" s="311"/>
      <c r="E918" s="311"/>
      <c r="F918" s="311"/>
      <c r="G918" s="311"/>
      <c r="H918" s="311"/>
      <c r="I918" s="311"/>
      <c r="J918" s="311"/>
      <c r="K918" s="311"/>
      <c r="L918" s="311"/>
      <c r="M918" s="311"/>
      <c r="N918" s="311"/>
      <c r="O918" s="311"/>
      <c r="P918" s="311"/>
    </row>
    <row r="919" spans="1:16" ht="15.75" customHeight="1">
      <c r="A919" s="311"/>
      <c r="B919" s="311"/>
      <c r="C919" s="311"/>
      <c r="D919" s="311"/>
      <c r="E919" s="311"/>
      <c r="F919" s="311"/>
      <c r="G919" s="311"/>
      <c r="H919" s="311"/>
      <c r="I919" s="311"/>
      <c r="J919" s="311"/>
      <c r="K919" s="311"/>
      <c r="L919" s="311"/>
      <c r="M919" s="311"/>
      <c r="N919" s="311"/>
      <c r="O919" s="311"/>
      <c r="P919" s="311"/>
    </row>
    <row r="920" spans="1:16" ht="15.75" customHeight="1">
      <c r="A920" s="311"/>
      <c r="B920" s="311"/>
      <c r="C920" s="311"/>
      <c r="D920" s="311"/>
      <c r="E920" s="311"/>
      <c r="F920" s="311"/>
      <c r="G920" s="311"/>
      <c r="H920" s="311"/>
      <c r="I920" s="311"/>
      <c r="J920" s="311"/>
      <c r="K920" s="311"/>
      <c r="L920" s="311"/>
      <c r="M920" s="311"/>
      <c r="N920" s="311"/>
      <c r="O920" s="311"/>
      <c r="P920" s="311"/>
    </row>
    <row r="921" spans="1:16" ht="15.75" customHeight="1">
      <c r="A921" s="311"/>
      <c r="B921" s="311"/>
      <c r="C921" s="311"/>
      <c r="D921" s="311"/>
      <c r="E921" s="311"/>
      <c r="F921" s="311"/>
      <c r="G921" s="311"/>
      <c r="H921" s="311"/>
      <c r="I921" s="311"/>
      <c r="J921" s="311"/>
      <c r="K921" s="311"/>
      <c r="L921" s="311"/>
      <c r="M921" s="311"/>
      <c r="N921" s="311"/>
      <c r="O921" s="311"/>
      <c r="P921" s="311"/>
    </row>
    <row r="922" spans="1:16" ht="15.75" customHeight="1">
      <c r="A922" s="311"/>
      <c r="B922" s="311"/>
      <c r="C922" s="311"/>
      <c r="D922" s="311"/>
      <c r="E922" s="311"/>
      <c r="F922" s="311"/>
      <c r="G922" s="311"/>
      <c r="H922" s="311"/>
      <c r="I922" s="311"/>
      <c r="J922" s="311"/>
      <c r="K922" s="311"/>
      <c r="L922" s="311"/>
      <c r="M922" s="311"/>
      <c r="N922" s="311"/>
      <c r="O922" s="311"/>
      <c r="P922" s="311"/>
    </row>
    <row r="923" spans="1:16" ht="15.75" customHeight="1">
      <c r="A923" s="311"/>
      <c r="B923" s="311"/>
      <c r="C923" s="311"/>
      <c r="D923" s="311"/>
      <c r="E923" s="311"/>
      <c r="F923" s="311"/>
      <c r="G923" s="311"/>
      <c r="H923" s="311"/>
      <c r="I923" s="311"/>
      <c r="J923" s="311"/>
      <c r="K923" s="311"/>
      <c r="L923" s="311"/>
      <c r="M923" s="311"/>
      <c r="N923" s="311"/>
      <c r="O923" s="311"/>
      <c r="P923" s="311"/>
    </row>
    <row r="924" spans="1:16" ht="15.75" customHeight="1">
      <c r="A924" s="311"/>
      <c r="B924" s="311"/>
      <c r="C924" s="311"/>
      <c r="D924" s="311"/>
      <c r="E924" s="311"/>
      <c r="F924" s="311"/>
      <c r="G924" s="311"/>
      <c r="H924" s="311"/>
      <c r="I924" s="311"/>
      <c r="J924" s="311"/>
      <c r="K924" s="311"/>
      <c r="L924" s="311"/>
      <c r="M924" s="311"/>
      <c r="N924" s="311"/>
      <c r="O924" s="311"/>
      <c r="P924" s="311"/>
    </row>
    <row r="925" spans="1:16" ht="15.75" customHeight="1">
      <c r="A925" s="311"/>
      <c r="B925" s="311"/>
      <c r="C925" s="311"/>
      <c r="D925" s="311"/>
      <c r="E925" s="311"/>
      <c r="F925" s="311"/>
      <c r="G925" s="311"/>
      <c r="H925" s="311"/>
      <c r="I925" s="311"/>
      <c r="J925" s="311"/>
      <c r="K925" s="311"/>
      <c r="L925" s="311"/>
      <c r="M925" s="311"/>
      <c r="N925" s="311"/>
      <c r="O925" s="311"/>
      <c r="P925" s="311"/>
    </row>
    <row r="926" spans="1:16" ht="15.75" customHeight="1">
      <c r="A926" s="311"/>
      <c r="B926" s="311"/>
      <c r="C926" s="311"/>
      <c r="D926" s="311"/>
      <c r="E926" s="311"/>
      <c r="F926" s="311"/>
      <c r="G926" s="311"/>
      <c r="H926" s="311"/>
      <c r="I926" s="311"/>
      <c r="J926" s="311"/>
      <c r="K926" s="311"/>
      <c r="L926" s="311"/>
      <c r="M926" s="311"/>
      <c r="N926" s="311"/>
      <c r="O926" s="311"/>
      <c r="P926" s="311"/>
    </row>
    <row r="927" spans="1:16" ht="15.75" customHeight="1">
      <c r="A927" s="311"/>
      <c r="B927" s="311"/>
      <c r="C927" s="311"/>
      <c r="D927" s="311"/>
      <c r="E927" s="311"/>
      <c r="F927" s="311"/>
      <c r="G927" s="311"/>
      <c r="H927" s="311"/>
      <c r="I927" s="311"/>
      <c r="J927" s="311"/>
      <c r="K927" s="311"/>
      <c r="L927" s="311"/>
      <c r="M927" s="311"/>
      <c r="N927" s="311"/>
      <c r="O927" s="311"/>
      <c r="P927" s="311"/>
    </row>
    <row r="928" spans="1:16" ht="15.75" customHeight="1">
      <c r="A928" s="311"/>
      <c r="B928" s="311"/>
      <c r="C928" s="311"/>
      <c r="D928" s="311"/>
      <c r="E928" s="311"/>
      <c r="F928" s="311"/>
      <c r="G928" s="311"/>
      <c r="H928" s="311"/>
      <c r="I928" s="311"/>
      <c r="J928" s="311"/>
      <c r="K928" s="311"/>
      <c r="L928" s="311"/>
      <c r="M928" s="311"/>
      <c r="N928" s="311"/>
      <c r="O928" s="311"/>
      <c r="P928" s="311"/>
    </row>
    <row r="929" spans="1:16" ht="15.75" customHeight="1">
      <c r="A929" s="311"/>
      <c r="B929" s="311"/>
      <c r="C929" s="311"/>
      <c r="D929" s="311"/>
      <c r="E929" s="311"/>
      <c r="F929" s="311"/>
      <c r="G929" s="311"/>
      <c r="H929" s="311"/>
      <c r="I929" s="311"/>
      <c r="J929" s="311"/>
      <c r="K929" s="311"/>
      <c r="L929" s="311"/>
      <c r="M929" s="311"/>
      <c r="N929" s="311"/>
      <c r="O929" s="311"/>
      <c r="P929" s="311"/>
    </row>
    <row r="930" spans="1:16" ht="15.75" customHeight="1">
      <c r="A930" s="311"/>
      <c r="B930" s="311"/>
      <c r="C930" s="311"/>
      <c r="D930" s="311"/>
      <c r="E930" s="311"/>
      <c r="F930" s="311"/>
      <c r="G930" s="311"/>
      <c r="H930" s="311"/>
      <c r="I930" s="311"/>
      <c r="J930" s="311"/>
      <c r="K930" s="311"/>
      <c r="L930" s="311"/>
      <c r="M930" s="311"/>
      <c r="N930" s="311"/>
      <c r="O930" s="311"/>
      <c r="P930" s="311"/>
    </row>
    <row r="931" spans="1:16" ht="15.75" customHeight="1">
      <c r="A931" s="311"/>
      <c r="B931" s="311"/>
      <c r="C931" s="311"/>
      <c r="D931" s="311"/>
      <c r="E931" s="311"/>
      <c r="F931" s="311"/>
      <c r="G931" s="311"/>
      <c r="H931" s="311"/>
      <c r="I931" s="311"/>
      <c r="J931" s="311"/>
      <c r="K931" s="311"/>
      <c r="L931" s="311"/>
      <c r="M931" s="311"/>
      <c r="N931" s="311"/>
      <c r="O931" s="311"/>
      <c r="P931" s="311"/>
    </row>
    <row r="932" spans="1:16" ht="15.75" customHeight="1">
      <c r="A932" s="311"/>
      <c r="B932" s="311"/>
      <c r="C932" s="311"/>
      <c r="D932" s="311"/>
      <c r="E932" s="311"/>
      <c r="F932" s="311"/>
      <c r="G932" s="311"/>
      <c r="H932" s="311"/>
      <c r="I932" s="311"/>
      <c r="J932" s="311"/>
      <c r="K932" s="311"/>
      <c r="L932" s="311"/>
      <c r="M932" s="311"/>
      <c r="N932" s="311"/>
      <c r="O932" s="311"/>
      <c r="P932" s="311"/>
    </row>
    <row r="933" spans="1:16" ht="15.75" customHeight="1">
      <c r="A933" s="311"/>
      <c r="B933" s="311"/>
      <c r="C933" s="311"/>
      <c r="D933" s="311"/>
      <c r="E933" s="311"/>
      <c r="F933" s="311"/>
      <c r="G933" s="311"/>
      <c r="H933" s="311"/>
      <c r="I933" s="311"/>
      <c r="J933" s="311"/>
      <c r="K933" s="311"/>
      <c r="L933" s="311"/>
      <c r="M933" s="311"/>
      <c r="N933" s="311"/>
      <c r="O933" s="311"/>
      <c r="P933" s="311"/>
    </row>
    <row r="934" spans="1:16" ht="15.75" customHeight="1">
      <c r="A934" s="311"/>
      <c r="B934" s="311"/>
      <c r="C934" s="311"/>
      <c r="D934" s="311"/>
      <c r="E934" s="311"/>
      <c r="F934" s="311"/>
      <c r="G934" s="311"/>
      <c r="H934" s="311"/>
      <c r="I934" s="311"/>
      <c r="J934" s="311"/>
      <c r="K934" s="311"/>
      <c r="L934" s="311"/>
      <c r="M934" s="311"/>
      <c r="N934" s="311"/>
      <c r="O934" s="311"/>
      <c r="P934" s="311"/>
    </row>
    <row r="935" spans="1:16" ht="15.75" customHeight="1">
      <c r="A935" s="311"/>
      <c r="B935" s="311"/>
      <c r="C935" s="311"/>
      <c r="D935" s="311"/>
      <c r="E935" s="311"/>
      <c r="F935" s="311"/>
      <c r="G935" s="311"/>
      <c r="H935" s="311"/>
      <c r="I935" s="311"/>
      <c r="J935" s="311"/>
      <c r="K935" s="311"/>
      <c r="L935" s="311"/>
      <c r="M935" s="311"/>
      <c r="N935" s="311"/>
      <c r="O935" s="311"/>
      <c r="P935" s="311"/>
    </row>
    <row r="936" spans="1:16" ht="15.75" customHeight="1">
      <c r="A936" s="311"/>
      <c r="B936" s="311"/>
      <c r="C936" s="311"/>
      <c r="D936" s="311"/>
      <c r="E936" s="311"/>
      <c r="F936" s="311"/>
      <c r="G936" s="311"/>
      <c r="H936" s="311"/>
      <c r="I936" s="311"/>
      <c r="J936" s="311"/>
      <c r="K936" s="311"/>
      <c r="L936" s="311"/>
      <c r="M936" s="311"/>
      <c r="N936" s="311"/>
      <c r="O936" s="311"/>
      <c r="P936" s="311"/>
    </row>
    <row r="937" spans="1:16" ht="15.75" customHeight="1">
      <c r="A937" s="311"/>
      <c r="B937" s="311"/>
      <c r="C937" s="311"/>
      <c r="D937" s="311"/>
      <c r="E937" s="311"/>
      <c r="F937" s="311"/>
      <c r="G937" s="311"/>
      <c r="H937" s="311"/>
      <c r="I937" s="311"/>
      <c r="J937" s="311"/>
      <c r="K937" s="311"/>
      <c r="L937" s="311"/>
      <c r="M937" s="311"/>
      <c r="N937" s="311"/>
      <c r="O937" s="311"/>
      <c r="P937" s="311"/>
    </row>
    <row r="938" spans="1:16" ht="15.75" customHeight="1">
      <c r="A938" s="311"/>
      <c r="B938" s="311"/>
      <c r="C938" s="311"/>
      <c r="D938" s="311"/>
      <c r="E938" s="311"/>
      <c r="F938" s="311"/>
      <c r="G938" s="311"/>
      <c r="H938" s="311"/>
      <c r="I938" s="311"/>
      <c r="J938" s="311"/>
      <c r="K938" s="311"/>
      <c r="L938" s="311"/>
      <c r="M938" s="311"/>
      <c r="N938" s="311"/>
      <c r="O938" s="311"/>
      <c r="P938" s="311"/>
    </row>
    <row r="939" spans="1:16" ht="15.75" customHeight="1">
      <c r="A939" s="311"/>
      <c r="B939" s="311"/>
      <c r="C939" s="311"/>
      <c r="D939" s="311"/>
      <c r="E939" s="311"/>
      <c r="F939" s="311"/>
      <c r="G939" s="311"/>
      <c r="H939" s="311"/>
      <c r="I939" s="311"/>
      <c r="J939" s="311"/>
      <c r="K939" s="311"/>
      <c r="L939" s="311"/>
      <c r="M939" s="311"/>
      <c r="N939" s="311"/>
      <c r="O939" s="311"/>
      <c r="P939" s="311"/>
    </row>
    <row r="940" spans="1:16" ht="15.75" customHeight="1">
      <c r="A940" s="311"/>
      <c r="B940" s="311"/>
      <c r="C940" s="311"/>
      <c r="D940" s="311"/>
      <c r="E940" s="311"/>
      <c r="F940" s="311"/>
      <c r="G940" s="311"/>
      <c r="H940" s="311"/>
      <c r="I940" s="311"/>
      <c r="J940" s="311"/>
      <c r="K940" s="311"/>
      <c r="L940" s="311"/>
      <c r="M940" s="311"/>
      <c r="N940" s="311"/>
      <c r="O940" s="311"/>
      <c r="P940" s="311"/>
    </row>
    <row r="941" spans="1:16" ht="15.75" customHeight="1">
      <c r="A941" s="311"/>
      <c r="B941" s="311"/>
      <c r="C941" s="311"/>
      <c r="D941" s="311"/>
      <c r="E941" s="311"/>
      <c r="F941" s="311"/>
      <c r="G941" s="311"/>
      <c r="H941" s="311"/>
      <c r="I941" s="311"/>
      <c r="J941" s="311"/>
      <c r="K941" s="311"/>
      <c r="L941" s="311"/>
      <c r="M941" s="311"/>
      <c r="N941" s="311"/>
      <c r="O941" s="311"/>
      <c r="P941" s="311"/>
    </row>
    <row r="942" spans="1:16" ht="15.75" customHeight="1">
      <c r="A942" s="311"/>
      <c r="B942" s="311"/>
      <c r="C942" s="311"/>
      <c r="D942" s="311"/>
      <c r="E942" s="311"/>
      <c r="F942" s="311"/>
      <c r="G942" s="311"/>
      <c r="H942" s="311"/>
      <c r="I942" s="311"/>
      <c r="J942" s="311"/>
      <c r="K942" s="311"/>
      <c r="L942" s="311"/>
      <c r="M942" s="311"/>
      <c r="N942" s="311"/>
      <c r="O942" s="311"/>
      <c r="P942" s="311"/>
    </row>
    <row r="943" spans="1:16" ht="15.75" customHeight="1">
      <c r="A943" s="311"/>
      <c r="B943" s="311"/>
      <c r="C943" s="311"/>
      <c r="D943" s="311"/>
      <c r="E943" s="311"/>
      <c r="F943" s="311"/>
      <c r="G943" s="311"/>
      <c r="H943" s="311"/>
      <c r="I943" s="311"/>
      <c r="J943" s="311"/>
      <c r="K943" s="311"/>
      <c r="L943" s="311"/>
      <c r="M943" s="311"/>
      <c r="N943" s="311"/>
      <c r="O943" s="311"/>
      <c r="P943" s="311"/>
    </row>
    <row r="944" spans="1:16" ht="15.75" customHeight="1">
      <c r="A944" s="311"/>
      <c r="B944" s="311"/>
      <c r="C944" s="311"/>
      <c r="D944" s="311"/>
      <c r="E944" s="311"/>
      <c r="F944" s="311"/>
      <c r="G944" s="311"/>
      <c r="H944" s="311"/>
      <c r="I944" s="311"/>
      <c r="J944" s="311"/>
      <c r="K944" s="311"/>
      <c r="L944" s="311"/>
      <c r="M944" s="311"/>
      <c r="N944" s="311"/>
      <c r="O944" s="311"/>
      <c r="P944" s="311"/>
    </row>
    <row r="945" spans="1:16" ht="15.75" customHeight="1">
      <c r="A945" s="311"/>
      <c r="B945" s="311"/>
      <c r="C945" s="311"/>
      <c r="D945" s="311"/>
      <c r="E945" s="311"/>
      <c r="F945" s="311"/>
      <c r="G945" s="311"/>
      <c r="H945" s="311"/>
      <c r="I945" s="311"/>
      <c r="J945" s="311"/>
      <c r="K945" s="311"/>
      <c r="L945" s="311"/>
      <c r="M945" s="311"/>
      <c r="N945" s="311"/>
      <c r="O945" s="311"/>
      <c r="P945" s="311"/>
    </row>
    <row r="946" spans="1:16" ht="15.75" customHeight="1">
      <c r="A946" s="311"/>
      <c r="B946" s="311"/>
      <c r="C946" s="311"/>
      <c r="D946" s="311"/>
      <c r="E946" s="311"/>
      <c r="F946" s="311"/>
      <c r="G946" s="311"/>
      <c r="H946" s="311"/>
      <c r="I946" s="311"/>
      <c r="J946" s="311"/>
      <c r="K946" s="311"/>
      <c r="L946" s="311"/>
      <c r="M946" s="311"/>
      <c r="N946" s="311"/>
      <c r="O946" s="311"/>
      <c r="P946" s="311"/>
    </row>
    <row r="947" spans="1:16" ht="15.75" customHeight="1">
      <c r="A947" s="311"/>
      <c r="B947" s="311"/>
      <c r="C947" s="311"/>
      <c r="D947" s="311"/>
      <c r="E947" s="311"/>
      <c r="F947" s="311"/>
      <c r="G947" s="311"/>
      <c r="H947" s="311"/>
      <c r="I947" s="311"/>
      <c r="J947" s="311"/>
      <c r="K947" s="311"/>
      <c r="L947" s="311"/>
      <c r="M947" s="311"/>
      <c r="N947" s="311"/>
      <c r="O947" s="311"/>
      <c r="P947" s="311"/>
    </row>
    <row r="948" spans="1:16" ht="15.75" customHeight="1">
      <c r="A948" s="311"/>
      <c r="B948" s="311"/>
      <c r="C948" s="311"/>
      <c r="D948" s="311"/>
      <c r="E948" s="311"/>
      <c r="F948" s="311"/>
      <c r="G948" s="311"/>
      <c r="H948" s="311"/>
      <c r="I948" s="311"/>
      <c r="J948" s="311"/>
      <c r="K948" s="311"/>
      <c r="L948" s="311"/>
      <c r="M948" s="311"/>
      <c r="N948" s="311"/>
      <c r="O948" s="311"/>
      <c r="P948" s="311"/>
    </row>
    <row r="949" spans="1:16" ht="15.75" customHeight="1">
      <c r="A949" s="311"/>
      <c r="B949" s="311"/>
      <c r="C949" s="311"/>
      <c r="D949" s="311"/>
      <c r="E949" s="311"/>
      <c r="F949" s="311"/>
      <c r="G949" s="311"/>
      <c r="H949" s="311"/>
      <c r="I949" s="311"/>
      <c r="J949" s="311"/>
      <c r="K949" s="311"/>
      <c r="L949" s="311"/>
      <c r="M949" s="311"/>
      <c r="N949" s="311"/>
      <c r="O949" s="311"/>
      <c r="P949" s="311"/>
    </row>
    <row r="950" spans="1:16" ht="15.75" customHeight="1">
      <c r="A950" s="311"/>
      <c r="B950" s="311"/>
      <c r="C950" s="311"/>
      <c r="D950" s="311"/>
      <c r="E950" s="311"/>
      <c r="F950" s="311"/>
      <c r="G950" s="311"/>
      <c r="H950" s="311"/>
      <c r="I950" s="311"/>
      <c r="J950" s="311"/>
      <c r="K950" s="311"/>
      <c r="L950" s="311"/>
      <c r="M950" s="311"/>
      <c r="N950" s="311"/>
      <c r="O950" s="311"/>
      <c r="P950" s="311"/>
    </row>
    <row r="951" spans="1:16" ht="15.75" customHeight="1">
      <c r="A951" s="311"/>
      <c r="B951" s="311"/>
      <c r="C951" s="311"/>
      <c r="D951" s="311"/>
      <c r="E951" s="311"/>
      <c r="F951" s="311"/>
      <c r="G951" s="311"/>
      <c r="H951" s="311"/>
      <c r="I951" s="311"/>
      <c r="J951" s="311"/>
      <c r="K951" s="311"/>
      <c r="L951" s="311"/>
      <c r="M951" s="311"/>
      <c r="N951" s="311"/>
      <c r="O951" s="311"/>
      <c r="P951" s="311"/>
    </row>
    <row r="952" spans="1:16" ht="15.75" customHeight="1">
      <c r="A952" s="311"/>
      <c r="B952" s="311"/>
      <c r="C952" s="311"/>
      <c r="D952" s="311"/>
      <c r="E952" s="311"/>
      <c r="F952" s="311"/>
      <c r="G952" s="311"/>
      <c r="H952" s="311"/>
      <c r="I952" s="311"/>
      <c r="J952" s="311"/>
      <c r="K952" s="311"/>
      <c r="L952" s="311"/>
      <c r="M952" s="311"/>
      <c r="N952" s="311"/>
      <c r="O952" s="311"/>
      <c r="P952" s="311"/>
    </row>
    <row r="953" spans="1:16" ht="15.75" customHeight="1">
      <c r="A953" s="311"/>
      <c r="B953" s="311"/>
      <c r="C953" s="311"/>
      <c r="D953" s="311"/>
      <c r="E953" s="311"/>
      <c r="F953" s="311"/>
      <c r="G953" s="311"/>
      <c r="H953" s="311"/>
      <c r="I953" s="311"/>
      <c r="J953" s="311"/>
      <c r="K953" s="311"/>
      <c r="L953" s="311"/>
      <c r="M953" s="311"/>
      <c r="N953" s="311"/>
      <c r="O953" s="311"/>
      <c r="P953" s="311"/>
    </row>
    <row r="954" spans="1:16" ht="15.75" customHeight="1">
      <c r="A954" s="311"/>
      <c r="B954" s="311"/>
      <c r="C954" s="311"/>
      <c r="D954" s="311"/>
      <c r="E954" s="311"/>
      <c r="F954" s="311"/>
      <c r="G954" s="311"/>
      <c r="H954" s="311"/>
      <c r="I954" s="311"/>
      <c r="J954" s="311"/>
      <c r="K954" s="311"/>
      <c r="L954" s="311"/>
      <c r="M954" s="311"/>
      <c r="N954" s="311"/>
      <c r="O954" s="311"/>
      <c r="P954" s="311"/>
    </row>
    <row r="955" spans="1:16" ht="15.75" customHeight="1">
      <c r="A955" s="311"/>
      <c r="B955" s="311"/>
      <c r="C955" s="311"/>
      <c r="D955" s="311"/>
      <c r="E955" s="311"/>
      <c r="F955" s="311"/>
      <c r="G955" s="311"/>
      <c r="H955" s="311"/>
      <c r="I955" s="311"/>
      <c r="J955" s="311"/>
      <c r="K955" s="311"/>
      <c r="L955" s="311"/>
      <c r="M955" s="311"/>
      <c r="N955" s="311"/>
      <c r="O955" s="311"/>
      <c r="P955" s="311"/>
    </row>
    <row r="956" spans="1:16" ht="15.75" customHeight="1">
      <c r="A956" s="311"/>
      <c r="B956" s="311"/>
      <c r="C956" s="311"/>
      <c r="D956" s="311"/>
      <c r="E956" s="311"/>
      <c r="F956" s="311"/>
      <c r="G956" s="311"/>
      <c r="H956" s="311"/>
      <c r="I956" s="311"/>
      <c r="J956" s="311"/>
      <c r="K956" s="311"/>
      <c r="L956" s="311"/>
      <c r="M956" s="311"/>
      <c r="N956" s="311"/>
      <c r="O956" s="311"/>
      <c r="P956" s="311"/>
    </row>
    <row r="957" spans="1:16" ht="15.75" customHeight="1">
      <c r="A957" s="311"/>
      <c r="B957" s="311"/>
      <c r="C957" s="311"/>
      <c r="D957" s="311"/>
      <c r="E957" s="311"/>
      <c r="F957" s="311"/>
      <c r="G957" s="311"/>
      <c r="H957" s="311"/>
      <c r="I957" s="311"/>
      <c r="J957" s="311"/>
      <c r="K957" s="311"/>
      <c r="L957" s="311"/>
      <c r="M957" s="311"/>
      <c r="N957" s="311"/>
      <c r="O957" s="311"/>
      <c r="P957" s="311"/>
    </row>
    <row r="958" spans="1:16" ht="15.75" customHeight="1">
      <c r="A958" s="311"/>
      <c r="B958" s="311"/>
      <c r="C958" s="311"/>
      <c r="D958" s="311"/>
      <c r="E958" s="311"/>
      <c r="F958" s="311"/>
      <c r="G958" s="311"/>
      <c r="H958" s="311"/>
      <c r="I958" s="311"/>
      <c r="J958" s="311"/>
      <c r="K958" s="311"/>
      <c r="L958" s="311"/>
      <c r="M958" s="311"/>
      <c r="N958" s="311"/>
      <c r="O958" s="311"/>
      <c r="P958" s="311"/>
    </row>
    <row r="959" spans="1:16" ht="15.75" customHeight="1">
      <c r="A959" s="311"/>
      <c r="B959" s="311"/>
      <c r="C959" s="311"/>
      <c r="D959" s="311"/>
      <c r="E959" s="311"/>
      <c r="F959" s="311"/>
      <c r="G959" s="311"/>
      <c r="H959" s="311"/>
      <c r="I959" s="311"/>
      <c r="J959" s="311"/>
      <c r="K959" s="311"/>
      <c r="L959" s="311"/>
      <c r="M959" s="311"/>
      <c r="N959" s="311"/>
      <c r="O959" s="311"/>
      <c r="P959" s="311"/>
    </row>
    <row r="960" spans="1:16" ht="15.75" customHeight="1">
      <c r="A960" s="311"/>
      <c r="B960" s="311"/>
      <c r="C960" s="311"/>
      <c r="D960" s="311"/>
      <c r="E960" s="311"/>
      <c r="F960" s="311"/>
      <c r="G960" s="311"/>
      <c r="H960" s="311"/>
      <c r="I960" s="311"/>
      <c r="J960" s="311"/>
      <c r="K960" s="311"/>
      <c r="L960" s="311"/>
      <c r="M960" s="311"/>
      <c r="N960" s="311"/>
      <c r="O960" s="311"/>
      <c r="P960" s="311"/>
    </row>
    <row r="961" spans="1:16" ht="15.75" customHeight="1">
      <c r="A961" s="311"/>
      <c r="B961" s="311"/>
      <c r="C961" s="311"/>
      <c r="D961" s="311"/>
      <c r="E961" s="311"/>
      <c r="F961" s="311"/>
      <c r="G961" s="311"/>
      <c r="H961" s="311"/>
      <c r="I961" s="311"/>
      <c r="J961" s="311"/>
      <c r="K961" s="311"/>
      <c r="L961" s="311"/>
      <c r="M961" s="311"/>
      <c r="N961" s="311"/>
      <c r="O961" s="311"/>
      <c r="P961" s="311"/>
    </row>
    <row r="962" spans="1:16" ht="15.75" customHeight="1">
      <c r="A962" s="311"/>
      <c r="B962" s="311"/>
      <c r="C962" s="311"/>
      <c r="D962" s="311"/>
      <c r="E962" s="311"/>
      <c r="F962" s="311"/>
      <c r="G962" s="311"/>
      <c r="H962" s="311"/>
      <c r="I962" s="311"/>
      <c r="J962" s="311"/>
      <c r="K962" s="311"/>
      <c r="L962" s="311"/>
      <c r="M962" s="311"/>
      <c r="N962" s="311"/>
      <c r="O962" s="311"/>
      <c r="P962" s="311"/>
    </row>
    <row r="963" spans="1:16" ht="15.75" customHeight="1">
      <c r="A963" s="311"/>
      <c r="B963" s="311"/>
      <c r="C963" s="311"/>
      <c r="D963" s="311"/>
      <c r="E963" s="311"/>
      <c r="F963" s="311"/>
      <c r="G963" s="311"/>
      <c r="H963" s="311"/>
      <c r="I963" s="311"/>
      <c r="J963" s="311"/>
      <c r="K963" s="311"/>
      <c r="L963" s="311"/>
      <c r="M963" s="311"/>
      <c r="N963" s="311"/>
      <c r="O963" s="311"/>
      <c r="P963" s="311"/>
    </row>
    <row r="964" spans="1:16" ht="15.75" customHeight="1">
      <c r="A964" s="311"/>
      <c r="B964" s="311"/>
      <c r="C964" s="311"/>
      <c r="D964" s="311"/>
      <c r="E964" s="311"/>
      <c r="F964" s="311"/>
      <c r="G964" s="311"/>
      <c r="H964" s="311"/>
      <c r="I964" s="311"/>
      <c r="J964" s="311"/>
      <c r="K964" s="311"/>
      <c r="L964" s="311"/>
      <c r="M964" s="311"/>
      <c r="N964" s="311"/>
      <c r="O964" s="311"/>
      <c r="P964" s="311"/>
    </row>
    <row r="965" spans="1:16" ht="15.75" customHeight="1">
      <c r="A965" s="311"/>
      <c r="B965" s="311"/>
      <c r="C965" s="311"/>
      <c r="D965" s="311"/>
      <c r="E965" s="311"/>
      <c r="F965" s="311"/>
      <c r="G965" s="311"/>
      <c r="H965" s="311"/>
      <c r="I965" s="311"/>
      <c r="J965" s="311"/>
      <c r="K965" s="311"/>
      <c r="L965" s="311"/>
      <c r="M965" s="311"/>
      <c r="N965" s="311"/>
      <c r="O965" s="311"/>
      <c r="P965" s="311"/>
    </row>
    <row r="966" spans="1:16" ht="15.75" customHeight="1">
      <c r="A966" s="311"/>
      <c r="B966" s="311"/>
      <c r="C966" s="311"/>
      <c r="D966" s="311"/>
      <c r="E966" s="311"/>
      <c r="F966" s="311"/>
      <c r="G966" s="311"/>
      <c r="H966" s="311"/>
      <c r="I966" s="311"/>
      <c r="J966" s="311"/>
      <c r="K966" s="311"/>
      <c r="L966" s="311"/>
      <c r="M966" s="311"/>
      <c r="N966" s="311"/>
      <c r="O966" s="311"/>
      <c r="P966" s="311"/>
    </row>
    <row r="967" spans="1:16" ht="15.75" customHeight="1">
      <c r="A967" s="311"/>
      <c r="B967" s="311"/>
      <c r="C967" s="311"/>
      <c r="D967" s="311"/>
      <c r="E967" s="311"/>
      <c r="F967" s="311"/>
      <c r="G967" s="311"/>
      <c r="H967" s="311"/>
      <c r="I967" s="311"/>
      <c r="J967" s="311"/>
      <c r="K967" s="311"/>
      <c r="L967" s="311"/>
      <c r="M967" s="311"/>
      <c r="N967" s="311"/>
      <c r="O967" s="311"/>
      <c r="P967" s="311"/>
    </row>
    <row r="968" spans="1:16" ht="15.75" customHeight="1">
      <c r="A968" s="311"/>
      <c r="B968" s="311"/>
      <c r="C968" s="311"/>
      <c r="D968" s="311"/>
      <c r="E968" s="311"/>
      <c r="F968" s="311"/>
      <c r="G968" s="311"/>
      <c r="H968" s="311"/>
      <c r="I968" s="311"/>
      <c r="J968" s="311"/>
      <c r="K968" s="311"/>
      <c r="L968" s="311"/>
      <c r="M968" s="311"/>
      <c r="N968" s="311"/>
      <c r="O968" s="311"/>
      <c r="P968" s="311"/>
    </row>
    <row r="969" spans="1:16" ht="15.75" customHeight="1">
      <c r="A969" s="311"/>
      <c r="B969" s="311"/>
      <c r="C969" s="311"/>
      <c r="D969" s="311"/>
      <c r="E969" s="311"/>
      <c r="F969" s="311"/>
      <c r="G969" s="311"/>
      <c r="H969" s="311"/>
      <c r="I969" s="311"/>
      <c r="J969" s="311"/>
      <c r="K969" s="311"/>
      <c r="L969" s="311"/>
      <c r="M969" s="311"/>
      <c r="N969" s="311"/>
      <c r="O969" s="311"/>
      <c r="P969" s="311"/>
    </row>
    <row r="970" spans="1:16" ht="15.75" customHeight="1">
      <c r="A970" s="311"/>
      <c r="B970" s="311"/>
      <c r="C970" s="311"/>
      <c r="D970" s="311"/>
      <c r="E970" s="311"/>
      <c r="F970" s="311"/>
      <c r="G970" s="311"/>
      <c r="H970" s="311"/>
      <c r="I970" s="311"/>
      <c r="J970" s="311"/>
      <c r="K970" s="311"/>
      <c r="L970" s="311"/>
      <c r="M970" s="311"/>
      <c r="N970" s="311"/>
      <c r="O970" s="311"/>
      <c r="P970" s="311"/>
    </row>
    <row r="971" spans="1:16" ht="15.75" customHeight="1">
      <c r="A971" s="311"/>
      <c r="B971" s="311"/>
      <c r="C971" s="311"/>
      <c r="D971" s="311"/>
      <c r="E971" s="311"/>
      <c r="F971" s="311"/>
      <c r="G971" s="311"/>
      <c r="H971" s="311"/>
      <c r="I971" s="311"/>
      <c r="J971" s="311"/>
      <c r="K971" s="311"/>
      <c r="L971" s="311"/>
      <c r="M971" s="311"/>
      <c r="N971" s="311"/>
      <c r="O971" s="311"/>
      <c r="P971" s="311"/>
    </row>
    <row r="972" spans="1:16" ht="15.75" customHeight="1">
      <c r="A972" s="311"/>
      <c r="B972" s="311"/>
      <c r="C972" s="311"/>
      <c r="D972" s="311"/>
      <c r="E972" s="311"/>
      <c r="F972" s="311"/>
      <c r="G972" s="311"/>
      <c r="H972" s="311"/>
      <c r="I972" s="311"/>
      <c r="J972" s="311"/>
      <c r="K972" s="311"/>
      <c r="L972" s="311"/>
      <c r="M972" s="311"/>
      <c r="N972" s="311"/>
      <c r="O972" s="311"/>
      <c r="P972" s="311"/>
    </row>
    <row r="973" spans="1:16" ht="15.75" customHeight="1">
      <c r="A973" s="311"/>
      <c r="B973" s="311"/>
      <c r="C973" s="311"/>
      <c r="D973" s="311"/>
      <c r="E973" s="311"/>
      <c r="F973" s="311"/>
      <c r="G973" s="311"/>
      <c r="H973" s="311"/>
      <c r="I973" s="311"/>
      <c r="J973" s="311"/>
      <c r="K973" s="311"/>
      <c r="L973" s="311"/>
      <c r="M973" s="311"/>
      <c r="N973" s="311"/>
      <c r="O973" s="311"/>
      <c r="P973" s="311"/>
    </row>
    <row r="974" spans="1:16" ht="15.75" customHeight="1">
      <c r="A974" s="311"/>
      <c r="B974" s="311"/>
      <c r="C974" s="311"/>
      <c r="D974" s="311"/>
      <c r="E974" s="311"/>
      <c r="F974" s="311"/>
      <c r="G974" s="311"/>
      <c r="H974" s="311"/>
      <c r="I974" s="311"/>
      <c r="J974" s="311"/>
      <c r="K974" s="311"/>
      <c r="L974" s="311"/>
      <c r="M974" s="311"/>
      <c r="N974" s="311"/>
      <c r="O974" s="311"/>
      <c r="P974" s="311"/>
    </row>
    <row r="975" spans="1:16" ht="15.75" customHeight="1">
      <c r="A975" s="311"/>
      <c r="B975" s="311"/>
      <c r="C975" s="311"/>
      <c r="D975" s="311"/>
      <c r="E975" s="311"/>
      <c r="F975" s="311"/>
      <c r="G975" s="311"/>
      <c r="H975" s="311"/>
      <c r="I975" s="311"/>
      <c r="J975" s="311"/>
      <c r="K975" s="311"/>
      <c r="L975" s="311"/>
      <c r="M975" s="311"/>
      <c r="N975" s="311"/>
      <c r="O975" s="311"/>
      <c r="P975" s="311"/>
    </row>
    <row r="976" spans="1:16" ht="15.75" customHeight="1">
      <c r="A976" s="311"/>
      <c r="B976" s="311"/>
      <c r="C976" s="311"/>
      <c r="D976" s="311"/>
      <c r="E976" s="311"/>
      <c r="F976" s="311"/>
      <c r="G976" s="311"/>
      <c r="H976" s="311"/>
      <c r="I976" s="311"/>
      <c r="J976" s="311"/>
      <c r="K976" s="311"/>
      <c r="L976" s="311"/>
      <c r="M976" s="311"/>
      <c r="N976" s="311"/>
      <c r="O976" s="311"/>
      <c r="P976" s="311"/>
    </row>
    <row r="977" spans="1:16" ht="15.75" customHeight="1">
      <c r="A977" s="311"/>
      <c r="B977" s="311"/>
      <c r="C977" s="311"/>
      <c r="D977" s="311"/>
      <c r="E977" s="311"/>
      <c r="F977" s="311"/>
      <c r="G977" s="311"/>
      <c r="H977" s="311"/>
      <c r="I977" s="311"/>
      <c r="J977" s="311"/>
      <c r="K977" s="311"/>
      <c r="L977" s="311"/>
      <c r="M977" s="311"/>
      <c r="N977" s="311"/>
      <c r="O977" s="311"/>
      <c r="P977" s="311"/>
    </row>
    <row r="978" spans="1:16" ht="15.75" customHeight="1">
      <c r="A978" s="311"/>
      <c r="B978" s="311"/>
      <c r="C978" s="311"/>
      <c r="D978" s="311"/>
      <c r="E978" s="311"/>
      <c r="F978" s="311"/>
      <c r="G978" s="311"/>
      <c r="H978" s="311"/>
      <c r="I978" s="311"/>
      <c r="J978" s="311"/>
      <c r="K978" s="311"/>
      <c r="L978" s="311"/>
      <c r="M978" s="311"/>
      <c r="N978" s="311"/>
      <c r="O978" s="311"/>
      <c r="P978" s="311"/>
    </row>
    <row r="979" spans="1:16" ht="15.75" customHeight="1">
      <c r="A979" s="311"/>
      <c r="B979" s="311"/>
      <c r="C979" s="311"/>
      <c r="D979" s="311"/>
      <c r="E979" s="311"/>
      <c r="F979" s="311"/>
      <c r="G979" s="311"/>
      <c r="H979" s="311"/>
      <c r="I979" s="311"/>
      <c r="J979" s="311"/>
      <c r="K979" s="311"/>
      <c r="L979" s="311"/>
      <c r="M979" s="311"/>
      <c r="N979" s="311"/>
      <c r="O979" s="311"/>
      <c r="P979" s="311"/>
    </row>
    <row r="980" spans="1:16" ht="15.75" customHeight="1">
      <c r="A980" s="311"/>
      <c r="B980" s="311"/>
      <c r="C980" s="311"/>
      <c r="D980" s="311"/>
      <c r="E980" s="311"/>
      <c r="F980" s="311"/>
      <c r="G980" s="311"/>
      <c r="H980" s="311"/>
      <c r="I980" s="311"/>
      <c r="J980" s="311"/>
      <c r="K980" s="311"/>
      <c r="L980" s="311"/>
      <c r="M980" s="311"/>
      <c r="N980" s="311"/>
      <c r="O980" s="311"/>
      <c r="P980" s="311"/>
    </row>
    <row r="981" spans="1:16" ht="15.75" customHeight="1">
      <c r="A981" s="311"/>
      <c r="B981" s="311"/>
      <c r="C981" s="311"/>
      <c r="D981" s="311"/>
      <c r="E981" s="311"/>
      <c r="F981" s="311"/>
      <c r="G981" s="311"/>
      <c r="H981" s="311"/>
      <c r="I981" s="311"/>
      <c r="J981" s="311"/>
      <c r="K981" s="311"/>
      <c r="L981" s="311"/>
      <c r="M981" s="311"/>
      <c r="N981" s="311"/>
      <c r="O981" s="311"/>
      <c r="P981" s="311"/>
    </row>
    <row r="982" spans="1:16" ht="15.75" customHeight="1">
      <c r="A982" s="311"/>
      <c r="B982" s="311"/>
      <c r="C982" s="311"/>
      <c r="D982" s="311"/>
      <c r="E982" s="311"/>
      <c r="F982" s="311"/>
      <c r="G982" s="311"/>
      <c r="H982" s="311"/>
      <c r="I982" s="311"/>
      <c r="J982" s="311"/>
      <c r="K982" s="311"/>
      <c r="L982" s="311"/>
      <c r="M982" s="311"/>
      <c r="N982" s="311"/>
      <c r="O982" s="311"/>
      <c r="P982" s="311"/>
    </row>
    <row r="983" spans="1:16" ht="15.75" customHeight="1">
      <c r="A983" s="311"/>
      <c r="B983" s="311"/>
      <c r="C983" s="311"/>
      <c r="D983" s="311"/>
      <c r="E983" s="311"/>
      <c r="F983" s="311"/>
      <c r="G983" s="311"/>
      <c r="H983" s="311"/>
      <c r="I983" s="311"/>
      <c r="J983" s="311"/>
      <c r="K983" s="311"/>
      <c r="L983" s="311"/>
      <c r="M983" s="311"/>
      <c r="N983" s="311"/>
      <c r="O983" s="311"/>
      <c r="P983" s="311"/>
    </row>
    <row r="984" spans="1:16" ht="15.75" customHeight="1">
      <c r="A984" s="311"/>
      <c r="B984" s="311"/>
      <c r="C984" s="311"/>
      <c r="D984" s="311"/>
      <c r="E984" s="311"/>
      <c r="F984" s="311"/>
      <c r="G984" s="311"/>
      <c r="H984" s="311"/>
      <c r="I984" s="311"/>
      <c r="J984" s="311"/>
      <c r="K984" s="311"/>
      <c r="L984" s="311"/>
      <c r="M984" s="311"/>
      <c r="N984" s="311"/>
      <c r="O984" s="311"/>
      <c r="P984" s="311"/>
    </row>
    <row r="985" spans="1:16" ht="15.75" customHeight="1">
      <c r="A985" s="311"/>
      <c r="B985" s="311"/>
      <c r="C985" s="311"/>
      <c r="D985" s="311"/>
      <c r="E985" s="311"/>
      <c r="F985" s="311"/>
      <c r="G985" s="311"/>
      <c r="H985" s="311"/>
      <c r="I985" s="311"/>
      <c r="J985" s="311"/>
      <c r="K985" s="311"/>
      <c r="L985" s="311"/>
      <c r="M985" s="311"/>
      <c r="N985" s="311"/>
      <c r="O985" s="311"/>
      <c r="P985" s="311"/>
    </row>
    <row r="986" spans="1:16" ht="15.75" customHeight="1">
      <c r="A986" s="311"/>
      <c r="B986" s="311"/>
      <c r="C986" s="311"/>
      <c r="D986" s="311"/>
      <c r="E986" s="311"/>
      <c r="F986" s="311"/>
      <c r="G986" s="311"/>
      <c r="H986" s="311"/>
      <c r="I986" s="311"/>
      <c r="J986" s="311"/>
      <c r="K986" s="311"/>
      <c r="L986" s="311"/>
      <c r="M986" s="311"/>
      <c r="N986" s="311"/>
      <c r="O986" s="311"/>
      <c r="P986" s="311"/>
    </row>
    <row r="987" spans="1:16" ht="15.75" customHeight="1">
      <c r="A987" s="311"/>
      <c r="B987" s="311"/>
      <c r="C987" s="311"/>
      <c r="D987" s="311"/>
      <c r="E987" s="311"/>
      <c r="F987" s="311"/>
      <c r="G987" s="311"/>
      <c r="H987" s="311"/>
      <c r="I987" s="311"/>
      <c r="J987" s="311"/>
      <c r="K987" s="311"/>
      <c r="L987" s="311"/>
      <c r="M987" s="311"/>
      <c r="N987" s="311"/>
      <c r="O987" s="311"/>
      <c r="P987" s="311"/>
    </row>
    <row r="988" spans="1:16" ht="15.75" customHeight="1">
      <c r="A988" s="311"/>
      <c r="B988" s="311"/>
      <c r="C988" s="311"/>
      <c r="D988" s="311"/>
      <c r="E988" s="311"/>
      <c r="F988" s="311"/>
      <c r="G988" s="311"/>
      <c r="H988" s="311"/>
      <c r="I988" s="311"/>
      <c r="J988" s="311"/>
      <c r="K988" s="311"/>
      <c r="L988" s="311"/>
      <c r="M988" s="311"/>
      <c r="N988" s="311"/>
      <c r="O988" s="311"/>
      <c r="P988" s="311"/>
    </row>
    <row r="989" spans="1:16" ht="15.75" customHeight="1">
      <c r="A989" s="311"/>
      <c r="B989" s="311"/>
      <c r="C989" s="311"/>
      <c r="D989" s="311"/>
      <c r="E989" s="311"/>
      <c r="F989" s="311"/>
      <c r="G989" s="311"/>
      <c r="H989" s="311"/>
      <c r="I989" s="311"/>
      <c r="J989" s="311"/>
      <c r="K989" s="311"/>
      <c r="L989" s="311"/>
      <c r="M989" s="311"/>
      <c r="N989" s="311"/>
      <c r="O989" s="311"/>
      <c r="P989" s="311"/>
    </row>
    <row r="990" spans="1:16" ht="15.75" customHeight="1">
      <c r="A990" s="311"/>
      <c r="B990" s="311"/>
      <c r="C990" s="311"/>
      <c r="D990" s="311"/>
      <c r="E990" s="311"/>
      <c r="F990" s="311"/>
      <c r="G990" s="311"/>
      <c r="H990" s="311"/>
      <c r="I990" s="311"/>
      <c r="J990" s="311"/>
      <c r="K990" s="311"/>
      <c r="L990" s="311"/>
      <c r="M990" s="311"/>
      <c r="N990" s="311"/>
      <c r="O990" s="311"/>
      <c r="P990" s="311"/>
    </row>
    <row r="991" spans="1:16" ht="15.75" customHeight="1">
      <c r="A991" s="311"/>
      <c r="B991" s="311"/>
      <c r="C991" s="311"/>
      <c r="D991" s="311"/>
      <c r="E991" s="311"/>
      <c r="F991" s="311"/>
      <c r="G991" s="311"/>
      <c r="H991" s="311"/>
      <c r="I991" s="311"/>
      <c r="J991" s="311"/>
      <c r="K991" s="311"/>
      <c r="L991" s="311"/>
      <c r="M991" s="311"/>
      <c r="N991" s="311"/>
      <c r="O991" s="311"/>
      <c r="P991" s="311"/>
    </row>
    <row r="992" spans="1:16" ht="15.75" customHeight="1">
      <c r="A992" s="311"/>
      <c r="B992" s="311"/>
      <c r="C992" s="311"/>
      <c r="D992" s="311"/>
      <c r="E992" s="311"/>
      <c r="F992" s="311"/>
      <c r="G992" s="311"/>
      <c r="H992" s="311"/>
      <c r="I992" s="311"/>
      <c r="J992" s="311"/>
      <c r="K992" s="311"/>
      <c r="L992" s="311"/>
      <c r="M992" s="311"/>
      <c r="N992" s="311"/>
      <c r="O992" s="311"/>
      <c r="P992" s="311"/>
    </row>
    <row r="993" spans="1:16" ht="15.75" customHeight="1">
      <c r="A993" s="311"/>
      <c r="B993" s="311"/>
      <c r="C993" s="311"/>
      <c r="D993" s="311"/>
      <c r="E993" s="311"/>
      <c r="F993" s="311"/>
      <c r="G993" s="311"/>
      <c r="H993" s="311"/>
      <c r="I993" s="311"/>
      <c r="J993" s="311"/>
      <c r="K993" s="311"/>
      <c r="L993" s="311"/>
      <c r="M993" s="311"/>
      <c r="N993" s="311"/>
      <c r="O993" s="311"/>
      <c r="P993" s="311"/>
    </row>
    <row r="994" spans="1:16" ht="15.75" customHeight="1">
      <c r="A994" s="311"/>
      <c r="B994" s="311"/>
      <c r="C994" s="311"/>
      <c r="D994" s="311"/>
      <c r="E994" s="311"/>
      <c r="F994" s="311"/>
      <c r="G994" s="311"/>
      <c r="H994" s="311"/>
      <c r="I994" s="311"/>
      <c r="J994" s="311"/>
      <c r="K994" s="311"/>
      <c r="L994" s="311"/>
      <c r="M994" s="311"/>
      <c r="N994" s="311"/>
      <c r="O994" s="311"/>
      <c r="P994" s="311"/>
    </row>
    <row r="995" spans="1:16" ht="15.75" customHeight="1">
      <c r="A995" s="311"/>
      <c r="B995" s="311"/>
      <c r="C995" s="311"/>
      <c r="D995" s="311"/>
      <c r="E995" s="311"/>
      <c r="F995" s="311"/>
      <c r="G995" s="311"/>
      <c r="H995" s="311"/>
      <c r="I995" s="311"/>
      <c r="J995" s="311"/>
      <c r="K995" s="311"/>
      <c r="L995" s="311"/>
      <c r="M995" s="311"/>
      <c r="N995" s="311"/>
      <c r="O995" s="311"/>
      <c r="P995" s="311"/>
    </row>
    <row r="996" spans="1:16" ht="15.75" customHeight="1">
      <c r="A996" s="311"/>
      <c r="B996" s="311"/>
      <c r="C996" s="311"/>
      <c r="D996" s="311"/>
      <c r="E996" s="311"/>
      <c r="F996" s="311"/>
      <c r="G996" s="311"/>
      <c r="H996" s="311"/>
      <c r="I996" s="311"/>
      <c r="J996" s="311"/>
      <c r="K996" s="311"/>
      <c r="L996" s="311"/>
      <c r="M996" s="311"/>
      <c r="N996" s="311"/>
      <c r="O996" s="311"/>
      <c r="P996" s="311"/>
    </row>
  </sheetData>
  <sheetProtection algorithmName="SHA-512" hashValue="iYSG2u59zwhWeaFZqe5MyDbXALx9NITm0YjyC5oybuuuUQd5nLGg3wklYHSKW86tIkD72f4spmhCxPk53gr70Q==" saltValue="a7ce4M+RF5EzmNT/rifSiw==" spinCount="100000" sheet="1" objects="1" scenarios="1"/>
  <mergeCells count="1">
    <mergeCell ref="A16:A20"/>
  </mergeCells>
  <conditionalFormatting sqref="D31:E31">
    <cfRule type="cellIs" dxfId="3255" priority="9" operator="equal">
      <formula>"NO CUMPLE"</formula>
    </cfRule>
  </conditionalFormatting>
  <conditionalFormatting sqref="D31:E31">
    <cfRule type="cellIs" dxfId="3254" priority="10" operator="equal">
      <formula>"CUMPLE"</formula>
    </cfRule>
  </conditionalFormatting>
  <conditionalFormatting sqref="H31">
    <cfRule type="cellIs" dxfId="3253" priority="11" operator="equal">
      <formula>"NO CUMPLE"</formula>
    </cfRule>
  </conditionalFormatting>
  <conditionalFormatting sqref="H31">
    <cfRule type="cellIs" dxfId="3252" priority="12" operator="equal">
      <formula>"CUMPLE"</formula>
    </cfRule>
  </conditionalFormatting>
  <conditionalFormatting sqref="F31">
    <cfRule type="cellIs" dxfId="3251" priority="7" operator="equal">
      <formula>"NO CUMPLE"</formula>
    </cfRule>
  </conditionalFormatting>
  <conditionalFormatting sqref="F31">
    <cfRule type="cellIs" dxfId="3250" priority="8" operator="equal">
      <formula>"CUMPLE"</formula>
    </cfRule>
  </conditionalFormatting>
  <conditionalFormatting sqref="F21">
    <cfRule type="cellIs" dxfId="3249" priority="5" operator="equal">
      <formula>"NO CUMPLE"</formula>
    </cfRule>
  </conditionalFormatting>
  <conditionalFormatting sqref="F21">
    <cfRule type="cellIs" dxfId="3248" priority="6" operator="equal">
      <formula>"CUMPLE"</formula>
    </cfRule>
  </conditionalFormatting>
  <conditionalFormatting sqref="G31">
    <cfRule type="cellIs" dxfId="3247" priority="3" operator="equal">
      <formula>"NO CUMPLE"</formula>
    </cfRule>
  </conditionalFormatting>
  <conditionalFormatting sqref="G31">
    <cfRule type="cellIs" dxfId="3246" priority="4" operator="equal">
      <formula>"CUMPLE"</formula>
    </cfRule>
  </conditionalFormatting>
  <conditionalFormatting sqref="I31">
    <cfRule type="cellIs" dxfId="3245" priority="1" operator="equal">
      <formula>"NO CUMPLE"</formula>
    </cfRule>
  </conditionalFormatting>
  <conditionalFormatting sqref="I31">
    <cfRule type="cellIs" dxfId="3244" priority="2" operator="equal">
      <formula>"CUMPLE"</formula>
    </cfRule>
  </conditionalFormatting>
  <dataValidations count="1">
    <dataValidation type="list" allowBlank="1" showErrorMessage="1" sqref="D31:I31" xr:uid="{00000000-0002-0000-0200-000000000000}">
      <formula1>"CUMPLE,NO CUMPLE"</formula1>
    </dataValidation>
  </dataValidations>
  <printOptions horizontalCentered="1"/>
  <pageMargins left="0.39370078740157483" right="0.19685039370078741" top="0.39370078740157483" bottom="0.39370078740157483" header="0" footer="0"/>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779"/>
  <sheetViews>
    <sheetView showGridLines="0" zoomScale="50" zoomScaleNormal="55" workbookViewId="0">
      <selection activeCell="A66" sqref="A66:XFD71"/>
    </sheetView>
  </sheetViews>
  <sheetFormatPr baseColWidth="10" defaultColWidth="14.42578125" defaultRowHeight="15" customHeight="1"/>
  <cols>
    <col min="1" max="1" width="6" style="1" customWidth="1"/>
    <col min="2" max="2" width="6.85546875" style="1" customWidth="1"/>
    <col min="3" max="3" width="27.85546875" style="1" customWidth="1"/>
    <col min="4" max="4" width="17" style="1" customWidth="1"/>
    <col min="5" max="5" width="17.28515625" style="1" customWidth="1"/>
    <col min="6" max="6" width="29.42578125" style="1" customWidth="1"/>
    <col min="7" max="7" width="12.42578125" style="1" customWidth="1"/>
    <col min="8" max="9" width="16.7109375" style="1" customWidth="1"/>
    <col min="10" max="10" width="18.42578125" style="1" customWidth="1"/>
    <col min="11" max="11" width="11.28515625" style="1" customWidth="1"/>
    <col min="12" max="12" width="18.42578125" style="1" customWidth="1"/>
    <col min="13" max="13" width="12" style="1" customWidth="1"/>
    <col min="14" max="14" width="24.7109375" style="1" customWidth="1"/>
    <col min="15" max="15" width="25.42578125" style="1" customWidth="1"/>
    <col min="16" max="16" width="39.42578125" style="1" customWidth="1"/>
    <col min="17" max="17" width="32.28515625" style="1" customWidth="1"/>
    <col min="18" max="18" width="24.42578125" style="1" customWidth="1"/>
    <col min="19" max="19" width="20.85546875" style="1" customWidth="1"/>
    <col min="20" max="20" width="43" style="1" customWidth="1"/>
    <col min="21" max="22" width="11.42578125" style="1" customWidth="1"/>
    <col min="23" max="23" width="11.42578125" style="1" hidden="1" customWidth="1"/>
    <col min="24" max="24" width="39.42578125" style="1" hidden="1" customWidth="1"/>
    <col min="25" max="25" width="22.85546875" style="1" hidden="1" customWidth="1"/>
    <col min="26" max="26" width="32.42578125" style="1" hidden="1" customWidth="1"/>
    <col min="27" max="29" width="11.42578125" style="1" hidden="1" customWidth="1"/>
    <col min="30" max="30" width="35.140625" style="1" hidden="1" customWidth="1"/>
    <col min="31" max="31" width="15.7109375" style="1" hidden="1" customWidth="1"/>
    <col min="32" max="35" width="11.42578125" style="1" hidden="1" customWidth="1"/>
    <col min="36" max="36" width="14.42578125" style="1" customWidth="1"/>
    <col min="37" max="16384" width="14.42578125" style="1"/>
  </cols>
  <sheetData>
    <row r="1" spans="1:35" ht="39.75" customHeight="1">
      <c r="A1" s="8"/>
      <c r="B1" s="459" t="s">
        <v>25</v>
      </c>
      <c r="C1" s="427"/>
      <c r="D1" s="427"/>
      <c r="E1" s="427"/>
      <c r="F1" s="427"/>
      <c r="G1" s="427"/>
      <c r="H1" s="427"/>
      <c r="I1" s="427"/>
      <c r="J1" s="427"/>
      <c r="K1" s="427"/>
      <c r="L1" s="427"/>
      <c r="M1" s="427"/>
      <c r="N1" s="427"/>
      <c r="O1" s="427"/>
      <c r="P1" s="427"/>
      <c r="Q1" s="427"/>
      <c r="R1" s="427"/>
      <c r="S1" s="424"/>
      <c r="T1" s="8"/>
      <c r="U1" s="8"/>
      <c r="V1" s="8"/>
      <c r="W1" s="8"/>
      <c r="X1" s="8"/>
      <c r="Y1" s="8"/>
      <c r="Z1" s="8"/>
      <c r="AA1" s="8"/>
      <c r="AB1" s="8"/>
      <c r="AC1" s="8"/>
      <c r="AD1" s="8"/>
      <c r="AE1" s="8"/>
      <c r="AF1" s="8"/>
      <c r="AG1" s="8"/>
      <c r="AH1" s="8"/>
      <c r="AI1" s="8"/>
    </row>
    <row r="2" spans="1:35" ht="12.75" customHeight="1">
      <c r="A2" s="9"/>
      <c r="B2" s="9"/>
      <c r="C2" s="10"/>
      <c r="D2" s="10"/>
      <c r="E2" s="10"/>
      <c r="F2" s="10"/>
      <c r="G2" s="10"/>
      <c r="H2" s="10"/>
      <c r="I2" s="8"/>
      <c r="J2" s="8"/>
      <c r="K2" s="8"/>
      <c r="L2" s="8"/>
      <c r="M2" s="8"/>
      <c r="N2" s="11"/>
      <c r="O2" s="11"/>
      <c r="P2" s="11"/>
      <c r="Q2" s="11"/>
      <c r="R2" s="11"/>
      <c r="S2" s="11"/>
      <c r="T2" s="11"/>
      <c r="U2" s="11"/>
      <c r="V2" s="11"/>
      <c r="W2" s="11"/>
      <c r="X2" s="11"/>
      <c r="Y2" s="11"/>
      <c r="Z2" s="11"/>
      <c r="AA2" s="11"/>
      <c r="AB2" s="11"/>
      <c r="AC2" s="11"/>
      <c r="AD2" s="11"/>
      <c r="AE2" s="11"/>
      <c r="AF2" s="11"/>
      <c r="AG2" s="11"/>
      <c r="AH2" s="11"/>
      <c r="AI2" s="11"/>
    </row>
    <row r="3" spans="1:35" ht="236.25" customHeight="1">
      <c r="A3" s="11"/>
      <c r="B3" s="460" t="s">
        <v>200</v>
      </c>
      <c r="C3" s="427"/>
      <c r="D3" s="427"/>
      <c r="E3" s="427"/>
      <c r="F3" s="427"/>
      <c r="G3" s="427"/>
      <c r="H3" s="427"/>
      <c r="I3" s="427"/>
      <c r="J3" s="427"/>
      <c r="K3" s="427"/>
      <c r="L3" s="427"/>
      <c r="M3" s="427"/>
      <c r="N3" s="427"/>
      <c r="O3" s="427"/>
      <c r="P3" s="427"/>
      <c r="Q3" s="427"/>
      <c r="R3" s="427"/>
      <c r="S3" s="424"/>
      <c r="T3" s="11"/>
      <c r="U3" s="11"/>
      <c r="V3" s="11"/>
      <c r="W3" s="11"/>
      <c r="X3" s="11"/>
      <c r="Y3" s="11"/>
      <c r="Z3" s="11"/>
      <c r="AA3" s="11"/>
      <c r="AB3" s="11"/>
      <c r="AC3" s="11"/>
      <c r="AD3" s="11"/>
      <c r="AE3" s="11"/>
      <c r="AF3" s="11"/>
      <c r="AG3" s="11"/>
      <c r="AH3" s="11"/>
      <c r="AI3" s="11"/>
    </row>
    <row r="4" spans="1:35" ht="12.75" customHeight="1">
      <c r="A4" s="11"/>
      <c r="B4" s="11"/>
      <c r="C4" s="11"/>
      <c r="D4" s="11"/>
      <c r="E4" s="11"/>
      <c r="F4" s="461"/>
      <c r="G4" s="397"/>
      <c r="H4" s="397"/>
      <c r="I4" s="397"/>
      <c r="J4" s="397"/>
      <c r="K4" s="397"/>
      <c r="L4" s="397"/>
      <c r="M4" s="397"/>
      <c r="N4" s="397"/>
      <c r="O4" s="8"/>
      <c r="P4" s="8"/>
      <c r="Q4" s="11"/>
      <c r="R4" s="11"/>
      <c r="S4" s="11"/>
      <c r="T4" s="11"/>
      <c r="U4" s="11"/>
      <c r="V4" s="11"/>
      <c r="W4" s="11"/>
      <c r="X4" s="11"/>
      <c r="Y4" s="11"/>
      <c r="Z4" s="11"/>
      <c r="AA4" s="11"/>
      <c r="AB4" s="11"/>
      <c r="AC4" s="11"/>
      <c r="AD4" s="11"/>
      <c r="AE4" s="11"/>
      <c r="AF4" s="11"/>
      <c r="AG4" s="11"/>
      <c r="AH4" s="11"/>
      <c r="AI4" s="11"/>
    </row>
    <row r="5" spans="1:35" ht="30.75" customHeight="1">
      <c r="A5" s="11"/>
      <c r="B5" s="11"/>
      <c r="C5" s="11"/>
      <c r="D5" s="11"/>
      <c r="E5" s="11"/>
      <c r="F5" s="462" t="s">
        <v>26</v>
      </c>
      <c r="G5" s="424"/>
      <c r="H5" s="12" t="s">
        <v>27</v>
      </c>
      <c r="I5" s="11"/>
      <c r="J5" s="11"/>
      <c r="K5" s="11"/>
      <c r="L5" s="463" t="s">
        <v>28</v>
      </c>
      <c r="M5" s="439"/>
      <c r="N5" s="464" t="s">
        <v>29</v>
      </c>
      <c r="O5" s="424"/>
      <c r="P5" s="13" t="s">
        <v>30</v>
      </c>
      <c r="Q5" s="11"/>
      <c r="R5" s="11"/>
      <c r="S5" s="11"/>
      <c r="T5" s="11"/>
      <c r="U5" s="11"/>
      <c r="V5" s="11"/>
      <c r="W5" s="11"/>
      <c r="X5" s="11"/>
      <c r="Y5" s="11"/>
      <c r="Z5" s="11"/>
      <c r="AA5" s="11"/>
      <c r="AB5" s="11"/>
      <c r="AC5" s="11"/>
      <c r="AD5" s="11"/>
      <c r="AE5" s="11"/>
      <c r="AF5" s="11"/>
      <c r="AG5" s="11"/>
      <c r="AH5" s="11"/>
      <c r="AI5" s="11"/>
    </row>
    <row r="6" spans="1:35" ht="30" customHeight="1">
      <c r="A6" s="11"/>
      <c r="B6" s="11"/>
      <c r="C6" s="11"/>
      <c r="D6" s="11"/>
      <c r="E6" s="11"/>
      <c r="F6" s="465">
        <v>1000000</v>
      </c>
      <c r="G6" s="424"/>
      <c r="H6" s="14">
        <v>2</v>
      </c>
      <c r="I6" s="11"/>
      <c r="J6" s="11"/>
      <c r="K6" s="11"/>
      <c r="L6" s="440"/>
      <c r="M6" s="442"/>
      <c r="N6" s="465">
        <v>860914842</v>
      </c>
      <c r="O6" s="466"/>
      <c r="P6" s="15">
        <f>+ROUND(N6/$F$6,0)</f>
        <v>861</v>
      </c>
      <c r="Q6" s="11"/>
      <c r="R6" s="11"/>
      <c r="S6" s="11"/>
      <c r="T6" s="11"/>
      <c r="U6" s="11"/>
      <c r="V6" s="11"/>
      <c r="W6" s="11"/>
      <c r="X6" s="11"/>
      <c r="Y6" s="11"/>
      <c r="Z6" s="11"/>
      <c r="AA6" s="11"/>
      <c r="AB6" s="11"/>
      <c r="AC6" s="11"/>
      <c r="AD6" s="11"/>
      <c r="AE6" s="11"/>
      <c r="AF6" s="11"/>
      <c r="AG6" s="11"/>
      <c r="AH6" s="11"/>
      <c r="AI6" s="11"/>
    </row>
    <row r="7" spans="1:35" ht="12.75" customHeight="1">
      <c r="A7" s="9"/>
      <c r="B7" s="9"/>
      <c r="C7" s="16"/>
      <c r="D7" s="17"/>
      <c r="E7" s="18"/>
      <c r="F7" s="8"/>
      <c r="G7" s="8"/>
      <c r="H7" s="8"/>
      <c r="I7" s="19"/>
      <c r="J7" s="8"/>
      <c r="K7" s="8"/>
      <c r="L7" s="8"/>
      <c r="M7" s="8"/>
      <c r="N7" s="11"/>
      <c r="O7" s="11"/>
      <c r="P7" s="11"/>
      <c r="Q7" s="11"/>
      <c r="R7" s="11"/>
      <c r="S7" s="11"/>
      <c r="T7" s="11"/>
      <c r="U7" s="11"/>
      <c r="V7" s="11"/>
      <c r="W7" s="11"/>
      <c r="X7" s="11"/>
      <c r="Y7" s="11"/>
      <c r="Z7" s="11"/>
      <c r="AA7" s="11"/>
      <c r="AB7" s="11"/>
      <c r="AC7" s="11"/>
      <c r="AD7" s="11"/>
      <c r="AE7" s="11"/>
      <c r="AF7" s="11"/>
      <c r="AG7" s="11"/>
      <c r="AH7" s="11"/>
      <c r="AI7" s="11"/>
    </row>
    <row r="8" spans="1:35" ht="30" customHeight="1">
      <c r="A8" s="8"/>
      <c r="B8" s="8"/>
      <c r="C8" s="8"/>
      <c r="D8" s="8"/>
      <c r="E8" s="20"/>
      <c r="F8" s="21"/>
      <c r="G8" s="21"/>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ht="30" customHeight="1">
      <c r="A9" s="8"/>
      <c r="B9" s="8"/>
      <c r="C9" s="8"/>
      <c r="D9" s="8"/>
      <c r="E9" s="20"/>
      <c r="F9" s="21"/>
      <c r="G9" s="21"/>
      <c r="H9" s="8"/>
      <c r="I9" s="8"/>
      <c r="J9" s="8"/>
      <c r="K9" s="8"/>
      <c r="L9" s="8"/>
      <c r="M9" s="8"/>
      <c r="N9" s="8"/>
      <c r="O9" s="8"/>
      <c r="P9" s="8"/>
      <c r="Q9" s="8"/>
      <c r="R9" s="8"/>
      <c r="S9" s="8"/>
      <c r="T9" s="8"/>
      <c r="U9" s="8"/>
      <c r="V9" s="8"/>
      <c r="W9" s="8"/>
      <c r="X9" s="8"/>
      <c r="Y9" s="8"/>
      <c r="Z9" s="8"/>
      <c r="AA9" s="8"/>
      <c r="AB9" s="8"/>
      <c r="AC9" s="8"/>
      <c r="AD9" s="8"/>
      <c r="AE9" s="8"/>
      <c r="AF9" s="8"/>
      <c r="AG9" s="8"/>
      <c r="AH9" s="8"/>
      <c r="AI9" s="8"/>
    </row>
    <row r="10" spans="1:35" ht="74.25" customHeight="1">
      <c r="A10" s="8"/>
      <c r="B10" s="22">
        <v>1</v>
      </c>
      <c r="C10" s="443" t="s">
        <v>31</v>
      </c>
      <c r="D10" s="427"/>
      <c r="E10" s="424"/>
      <c r="F10" s="426" t="str">
        <f>IFERROR(VLOOKUP(B10,LISTA_OFERENTES,2,FALSE)," ")</f>
        <v>NORLAB S.A.S</v>
      </c>
      <c r="G10" s="427"/>
      <c r="H10" s="427"/>
      <c r="I10" s="427"/>
      <c r="J10" s="427"/>
      <c r="K10" s="427"/>
      <c r="L10" s="427"/>
      <c r="M10" s="427"/>
      <c r="N10" s="427"/>
      <c r="O10" s="424"/>
      <c r="P10" s="428" t="s">
        <v>32</v>
      </c>
      <c r="Q10" s="427"/>
      <c r="R10" s="424"/>
      <c r="S10" s="23">
        <f>5-(INT(COUNTBLANK(C13:C27))-10)</f>
        <v>5</v>
      </c>
      <c r="T10" s="24"/>
      <c r="U10" s="8"/>
      <c r="V10" s="8"/>
      <c r="W10" s="8"/>
      <c r="X10" s="8"/>
      <c r="Y10" s="8"/>
      <c r="Z10" s="8"/>
      <c r="AA10" s="8"/>
      <c r="AB10" s="8"/>
      <c r="AC10" s="8"/>
      <c r="AD10" s="8"/>
      <c r="AE10" s="8"/>
      <c r="AF10" s="8"/>
      <c r="AG10" s="8"/>
      <c r="AH10" s="8"/>
      <c r="AI10" s="8"/>
    </row>
    <row r="11" spans="1:35" ht="55.5" customHeight="1">
      <c r="A11" s="25"/>
      <c r="B11" s="444" t="s">
        <v>33</v>
      </c>
      <c r="C11" s="425" t="s">
        <v>34</v>
      </c>
      <c r="D11" s="425" t="s">
        <v>35</v>
      </c>
      <c r="E11" s="425" t="s">
        <v>36</v>
      </c>
      <c r="F11" s="425" t="s">
        <v>37</v>
      </c>
      <c r="G11" s="425" t="s">
        <v>38</v>
      </c>
      <c r="H11" s="425" t="s">
        <v>39</v>
      </c>
      <c r="I11" s="425" t="s">
        <v>40</v>
      </c>
      <c r="J11" s="429" t="s">
        <v>41</v>
      </c>
      <c r="K11" s="427"/>
      <c r="L11" s="427"/>
      <c r="M11" s="424"/>
      <c r="N11" s="425" t="s">
        <v>42</v>
      </c>
      <c r="O11" s="425" t="s">
        <v>43</v>
      </c>
      <c r="P11" s="26" t="s">
        <v>44</v>
      </c>
      <c r="Q11" s="26"/>
      <c r="R11" s="425" t="s">
        <v>45</v>
      </c>
      <c r="S11" s="425" t="s">
        <v>46</v>
      </c>
      <c r="T11" s="425" t="s">
        <v>170</v>
      </c>
      <c r="U11" s="3"/>
      <c r="V11" s="3"/>
      <c r="W11" s="468" t="s">
        <v>47</v>
      </c>
      <c r="X11" s="427"/>
      <c r="Y11" s="424"/>
      <c r="Z11" s="27" t="s">
        <v>48</v>
      </c>
      <c r="AA11" s="25"/>
      <c r="AB11" s="25"/>
      <c r="AC11" s="25"/>
      <c r="AD11" s="25"/>
      <c r="AE11" s="25"/>
      <c r="AF11" s="25"/>
      <c r="AG11" s="25"/>
      <c r="AH11" s="25"/>
      <c r="AI11" s="25"/>
    </row>
    <row r="12" spans="1:35" ht="83.25" customHeight="1">
      <c r="A12" s="25"/>
      <c r="B12" s="418"/>
      <c r="C12" s="418"/>
      <c r="D12" s="418"/>
      <c r="E12" s="418"/>
      <c r="F12" s="418"/>
      <c r="G12" s="418"/>
      <c r="H12" s="418"/>
      <c r="I12" s="418"/>
      <c r="J12" s="430" t="s">
        <v>49</v>
      </c>
      <c r="K12" s="427"/>
      <c r="L12" s="427"/>
      <c r="M12" s="424"/>
      <c r="N12" s="418"/>
      <c r="O12" s="418"/>
      <c r="P12" s="28" t="s">
        <v>9</v>
      </c>
      <c r="Q12" s="28" t="s">
        <v>50</v>
      </c>
      <c r="R12" s="418"/>
      <c r="S12" s="418"/>
      <c r="T12" s="418"/>
      <c r="U12" s="3"/>
      <c r="V12" s="3"/>
      <c r="W12" s="29">
        <v>1</v>
      </c>
      <c r="X12" s="30"/>
      <c r="Y12" s="31" t="str">
        <f t="shared" ref="Y12:Y26" ca="1" si="0">VLOOKUP(X12,BANDERA,2,FALSE)</f>
        <v>CUMPLE</v>
      </c>
      <c r="Z12" s="32" t="str">
        <f t="shared" ref="Z12:Z26" ca="1" si="1">IF(Y12="CUMPLE","H","NH")</f>
        <v>H</v>
      </c>
      <c r="AA12" s="25"/>
      <c r="AB12" s="25"/>
      <c r="AC12" s="25"/>
      <c r="AD12" s="30">
        <f t="shared" ref="AD12:AD26" si="2">X12</f>
        <v>0</v>
      </c>
      <c r="AE12" s="33" t="str">
        <f t="shared" ref="AE12:AE26" ca="1" si="3">INDIRECT("T"&amp;AH12)</f>
        <v>CUMPLE</v>
      </c>
      <c r="AF12" s="25"/>
      <c r="AG12" s="32" t="s">
        <v>51</v>
      </c>
      <c r="AH12" s="2">
        <v>28</v>
      </c>
      <c r="AI12" s="34"/>
    </row>
    <row r="13" spans="1:35" ht="24.75" customHeight="1">
      <c r="A13" s="35"/>
      <c r="B13" s="431">
        <v>1</v>
      </c>
      <c r="C13" s="421">
        <v>47</v>
      </c>
      <c r="D13" s="421" t="s">
        <v>284</v>
      </c>
      <c r="E13" s="421" t="s">
        <v>285</v>
      </c>
      <c r="F13" s="421" t="s">
        <v>286</v>
      </c>
      <c r="G13" s="455">
        <v>549.1</v>
      </c>
      <c r="H13" s="433" t="s">
        <v>287</v>
      </c>
      <c r="I13" s="434">
        <v>1</v>
      </c>
      <c r="J13" s="36" t="s">
        <v>283</v>
      </c>
      <c r="K13" s="2">
        <v>561017</v>
      </c>
      <c r="L13" s="36" t="s">
        <v>283</v>
      </c>
      <c r="M13" s="2">
        <v>561121</v>
      </c>
      <c r="N13" s="416" t="s">
        <v>296</v>
      </c>
      <c r="O13" s="416" t="s">
        <v>297</v>
      </c>
      <c r="P13" s="421"/>
      <c r="Q13" s="422" t="s">
        <v>298</v>
      </c>
      <c r="R13" s="422" t="s">
        <v>299</v>
      </c>
      <c r="S13" s="446">
        <f>IF(COUNTIF(J13:M15,"CUMPLE")&gt;=1,(G13*I13),0)* (IF(N13="PRESENTÓ CERTIFICADO",1,0))* (IF(O13="ACORDE A ITEM 5.2.1 (T.R.)",1,0) )* ( IF(OR(Q13="SIN OBSERVACIÓN", Q13="REQUERIMIENTOS SUBSANADOS"),1,0)) *(IF(OR(R13="NINGUNO", R13="CUMPLEN CON LO SOLICITADO"),1,0))</f>
        <v>549.1</v>
      </c>
      <c r="T13" s="447" t="s">
        <v>171</v>
      </c>
      <c r="U13" s="37"/>
      <c r="V13" s="37"/>
      <c r="W13" s="29">
        <v>2</v>
      </c>
      <c r="X13" s="30" t="str">
        <f t="shared" ref="X13:X26" si="4">IFERROR(VLOOKUP(W13,LISTA_OFERENTES,2,FALSE)," ")</f>
        <v>LABBRANDS S.A.S</v>
      </c>
      <c r="Y13" s="31" t="str">
        <f t="shared" ca="1" si="0"/>
        <v>CUMPLE</v>
      </c>
      <c r="Z13" s="32" t="str">
        <f t="shared" ca="1" si="1"/>
        <v>H</v>
      </c>
      <c r="AA13" s="37"/>
      <c r="AB13" s="37"/>
      <c r="AC13" s="37"/>
      <c r="AD13" s="30" t="str">
        <f t="shared" si="2"/>
        <v>LABBRANDS S.A.S</v>
      </c>
      <c r="AE13" s="33" t="str">
        <f t="shared" ca="1" si="3"/>
        <v>CUMPLE</v>
      </c>
      <c r="AF13" s="38"/>
      <c r="AG13" s="32" t="s">
        <v>51</v>
      </c>
      <c r="AH13" s="2">
        <f t="shared" ref="AH13:AH26" si="5">AH12+AI$13</f>
        <v>50</v>
      </c>
      <c r="AI13" s="455">
        <v>22</v>
      </c>
    </row>
    <row r="14" spans="1:35" ht="24.75" customHeight="1">
      <c r="A14" s="35"/>
      <c r="B14" s="417"/>
      <c r="C14" s="417"/>
      <c r="D14" s="417"/>
      <c r="E14" s="417"/>
      <c r="F14" s="417"/>
      <c r="G14" s="417"/>
      <c r="H14" s="417"/>
      <c r="I14" s="417"/>
      <c r="J14" s="36" t="s">
        <v>172</v>
      </c>
      <c r="K14" s="2">
        <v>561019</v>
      </c>
      <c r="L14" s="39"/>
      <c r="M14" s="2"/>
      <c r="N14" s="417"/>
      <c r="O14" s="417"/>
      <c r="P14" s="417"/>
      <c r="Q14" s="417"/>
      <c r="R14" s="417"/>
      <c r="S14" s="417"/>
      <c r="T14" s="417"/>
      <c r="U14" s="37"/>
      <c r="V14" s="37"/>
      <c r="W14" s="29">
        <v>3</v>
      </c>
      <c r="X14" s="30" t="str">
        <f t="shared" si="4"/>
        <v>AVANTIKA COLOMBIA S.A.S</v>
      </c>
      <c r="Y14" s="31" t="str">
        <f t="shared" ca="1" si="0"/>
        <v>CUMPLE</v>
      </c>
      <c r="Z14" s="32" t="str">
        <f t="shared" ca="1" si="1"/>
        <v>H</v>
      </c>
      <c r="AA14" s="37"/>
      <c r="AB14" s="37"/>
      <c r="AC14" s="37"/>
      <c r="AD14" s="30" t="str">
        <f t="shared" si="2"/>
        <v>AVANTIKA COLOMBIA S.A.S</v>
      </c>
      <c r="AE14" s="33" t="str">
        <f t="shared" ca="1" si="3"/>
        <v>CUMPLE</v>
      </c>
      <c r="AF14" s="38"/>
      <c r="AG14" s="32" t="s">
        <v>51</v>
      </c>
      <c r="AH14" s="2">
        <f t="shared" si="5"/>
        <v>72</v>
      </c>
      <c r="AI14" s="417"/>
    </row>
    <row r="15" spans="1:35" ht="24.75" customHeight="1">
      <c r="A15" s="35"/>
      <c r="B15" s="418"/>
      <c r="C15" s="418"/>
      <c r="D15" s="418"/>
      <c r="E15" s="418"/>
      <c r="F15" s="418"/>
      <c r="G15" s="418"/>
      <c r="H15" s="418"/>
      <c r="I15" s="418"/>
      <c r="J15" s="36" t="s">
        <v>283</v>
      </c>
      <c r="K15" s="2">
        <v>561015</v>
      </c>
      <c r="L15" s="39"/>
      <c r="M15" s="2"/>
      <c r="N15" s="418"/>
      <c r="O15" s="418"/>
      <c r="P15" s="418"/>
      <c r="Q15" s="418"/>
      <c r="R15" s="418"/>
      <c r="S15" s="418"/>
      <c r="T15" s="417"/>
      <c r="U15" s="37"/>
      <c r="V15" s="37"/>
      <c r="W15" s="29">
        <v>4</v>
      </c>
      <c r="X15" s="30" t="str">
        <f t="shared" si="4"/>
        <v>AVANTIKA COLOMBIA S.A.S</v>
      </c>
      <c r="Y15" s="31" t="str">
        <f t="shared" ca="1" si="0"/>
        <v>CUMPLE</v>
      </c>
      <c r="Z15" s="32" t="str">
        <f t="shared" ca="1" si="1"/>
        <v>H</v>
      </c>
      <c r="AA15" s="37"/>
      <c r="AB15" s="37"/>
      <c r="AC15" s="37"/>
      <c r="AD15" s="30" t="str">
        <f t="shared" si="2"/>
        <v>AVANTIKA COLOMBIA S.A.S</v>
      </c>
      <c r="AE15" s="33" t="str">
        <f t="shared" ca="1" si="3"/>
        <v>CUMPLE</v>
      </c>
      <c r="AF15" s="38"/>
      <c r="AG15" s="32" t="s">
        <v>51</v>
      </c>
      <c r="AH15" s="2">
        <f t="shared" si="5"/>
        <v>94</v>
      </c>
      <c r="AI15" s="417"/>
    </row>
    <row r="16" spans="1:35" ht="24.75" customHeight="1">
      <c r="A16" s="35"/>
      <c r="B16" s="431">
        <v>2</v>
      </c>
      <c r="C16" s="432">
        <v>74</v>
      </c>
      <c r="D16" s="432">
        <v>24</v>
      </c>
      <c r="E16" s="432" t="s">
        <v>288</v>
      </c>
      <c r="F16" s="432" t="s">
        <v>289</v>
      </c>
      <c r="G16" s="467">
        <v>342.17</v>
      </c>
      <c r="H16" s="433" t="s">
        <v>287</v>
      </c>
      <c r="I16" s="437">
        <v>1</v>
      </c>
      <c r="J16" s="36" t="s">
        <v>283</v>
      </c>
      <c r="K16" s="2">
        <f>+$K$13</f>
        <v>561017</v>
      </c>
      <c r="L16" s="36" t="s">
        <v>283</v>
      </c>
      <c r="M16" s="2">
        <f>+$M$13</f>
        <v>561121</v>
      </c>
      <c r="N16" s="416" t="s">
        <v>296</v>
      </c>
      <c r="O16" s="416" t="s">
        <v>297</v>
      </c>
      <c r="P16" s="421"/>
      <c r="Q16" s="420" t="s">
        <v>298</v>
      </c>
      <c r="R16" s="420" t="s">
        <v>299</v>
      </c>
      <c r="S16" s="446">
        <f>IF(COUNTIF(J16:M18,"CUMPLE")&gt;=1,(G16*I16),0)* (IF(N16="PRESENTÓ CERTIFICADO",1,0))* (IF(O16="ACORDE A ITEM 5.2.1 (T.R.)",1,0) )* ( IF(OR(Q16="SIN OBSERVACIÓN", Q16="REQUERIMIENTOS SUBSANADOS"),1,0)) *(IF(OR(R16="NINGUNO", R16="CUMPLEN CON LO SOLICITADO"),1,0))</f>
        <v>342.17</v>
      </c>
      <c r="T16" s="417"/>
      <c r="U16" s="37"/>
      <c r="V16" s="37"/>
      <c r="W16" s="29">
        <v>5</v>
      </c>
      <c r="X16" s="30" t="str">
        <f t="shared" si="4"/>
        <v xml:space="preserve"> </v>
      </c>
      <c r="Y16" s="31" t="str">
        <f t="shared" ca="1" si="0"/>
        <v>NO CUMPLE</v>
      </c>
      <c r="Z16" s="32" t="str">
        <f t="shared" ca="1" si="1"/>
        <v>NH</v>
      </c>
      <c r="AA16" s="37"/>
      <c r="AB16" s="37"/>
      <c r="AC16" s="37"/>
      <c r="AD16" s="30" t="str">
        <f t="shared" si="2"/>
        <v xml:space="preserve"> </v>
      </c>
      <c r="AE16" s="33" t="str">
        <f t="shared" ca="1" si="3"/>
        <v>NO CUMPLE</v>
      </c>
      <c r="AF16" s="38"/>
      <c r="AG16" s="32" t="s">
        <v>51</v>
      </c>
      <c r="AH16" s="2">
        <f t="shared" si="5"/>
        <v>116</v>
      </c>
      <c r="AI16" s="417"/>
    </row>
    <row r="17" spans="1:35" ht="24.75" customHeight="1">
      <c r="A17" s="35"/>
      <c r="B17" s="417"/>
      <c r="C17" s="417"/>
      <c r="D17" s="417"/>
      <c r="E17" s="417"/>
      <c r="F17" s="417"/>
      <c r="G17" s="417"/>
      <c r="H17" s="417"/>
      <c r="I17" s="417"/>
      <c r="J17" s="36" t="s">
        <v>283</v>
      </c>
      <c r="K17" s="2">
        <f>+$K$14</f>
        <v>561019</v>
      </c>
      <c r="L17" s="39"/>
      <c r="M17" s="2"/>
      <c r="N17" s="417"/>
      <c r="O17" s="417"/>
      <c r="P17" s="417"/>
      <c r="Q17" s="417"/>
      <c r="R17" s="417"/>
      <c r="S17" s="417"/>
      <c r="T17" s="417"/>
      <c r="U17" s="37"/>
      <c r="V17" s="37"/>
      <c r="W17" s="29">
        <v>6</v>
      </c>
      <c r="X17" s="30" t="str">
        <f t="shared" si="4"/>
        <v xml:space="preserve"> </v>
      </c>
      <c r="Y17" s="31" t="str">
        <f t="shared" ca="1" si="0"/>
        <v>NO CUMPLE</v>
      </c>
      <c r="Z17" s="32" t="str">
        <f t="shared" ca="1" si="1"/>
        <v>NH</v>
      </c>
      <c r="AA17" s="37"/>
      <c r="AB17" s="37"/>
      <c r="AC17" s="37"/>
      <c r="AD17" s="30" t="str">
        <f t="shared" si="2"/>
        <v xml:space="preserve"> </v>
      </c>
      <c r="AE17" s="33" t="str">
        <f t="shared" ca="1" si="3"/>
        <v>NO CUMPLE</v>
      </c>
      <c r="AF17" s="38"/>
      <c r="AG17" s="32" t="s">
        <v>51</v>
      </c>
      <c r="AH17" s="2">
        <f t="shared" si="5"/>
        <v>138</v>
      </c>
      <c r="AI17" s="417"/>
    </row>
    <row r="18" spans="1:35" ht="24.75" customHeight="1">
      <c r="A18" s="35"/>
      <c r="B18" s="418"/>
      <c r="C18" s="418"/>
      <c r="D18" s="418"/>
      <c r="E18" s="418"/>
      <c r="F18" s="418"/>
      <c r="G18" s="418"/>
      <c r="H18" s="418"/>
      <c r="I18" s="418"/>
      <c r="J18" s="36" t="s">
        <v>283</v>
      </c>
      <c r="K18" s="2">
        <f>+$K$15</f>
        <v>561015</v>
      </c>
      <c r="L18" s="39"/>
      <c r="M18" s="2"/>
      <c r="N18" s="418"/>
      <c r="O18" s="418"/>
      <c r="P18" s="418"/>
      <c r="Q18" s="418"/>
      <c r="R18" s="418"/>
      <c r="S18" s="418"/>
      <c r="T18" s="417"/>
      <c r="U18" s="37"/>
      <c r="V18" s="37"/>
      <c r="W18" s="29">
        <v>7</v>
      </c>
      <c r="X18" s="30" t="str">
        <f t="shared" si="4"/>
        <v xml:space="preserve"> </v>
      </c>
      <c r="Y18" s="31" t="str">
        <f t="shared" ca="1" si="0"/>
        <v>NO CUMPLE</v>
      </c>
      <c r="Z18" s="32" t="str">
        <f t="shared" ca="1" si="1"/>
        <v>NH</v>
      </c>
      <c r="AA18" s="37"/>
      <c r="AB18" s="37"/>
      <c r="AC18" s="37"/>
      <c r="AD18" s="40" t="str">
        <f t="shared" si="2"/>
        <v xml:space="preserve"> </v>
      </c>
      <c r="AE18" s="41" t="str">
        <f t="shared" ca="1" si="3"/>
        <v>NO CUMPLE</v>
      </c>
      <c r="AF18" s="42"/>
      <c r="AG18" s="43" t="s">
        <v>51</v>
      </c>
      <c r="AH18" s="44">
        <f t="shared" si="5"/>
        <v>160</v>
      </c>
      <c r="AI18" s="417"/>
    </row>
    <row r="19" spans="1:35" ht="24.75" customHeight="1">
      <c r="A19" s="35"/>
      <c r="B19" s="431">
        <v>3</v>
      </c>
      <c r="C19" s="421">
        <v>44</v>
      </c>
      <c r="D19" s="421">
        <v>12</v>
      </c>
      <c r="E19" s="421" t="s">
        <v>290</v>
      </c>
      <c r="F19" s="421" t="s">
        <v>292</v>
      </c>
      <c r="G19" s="435">
        <v>607.89</v>
      </c>
      <c r="H19" s="433" t="s">
        <v>287</v>
      </c>
      <c r="I19" s="434">
        <v>1</v>
      </c>
      <c r="J19" s="36" t="s">
        <v>283</v>
      </c>
      <c r="K19" s="2">
        <f>+$K$13</f>
        <v>561017</v>
      </c>
      <c r="L19" s="36" t="s">
        <v>283</v>
      </c>
      <c r="M19" s="2">
        <f>+$M$13</f>
        <v>561121</v>
      </c>
      <c r="N19" s="416" t="s">
        <v>296</v>
      </c>
      <c r="O19" s="416" t="s">
        <v>297</v>
      </c>
      <c r="P19" s="421"/>
      <c r="Q19" s="420" t="s">
        <v>298</v>
      </c>
      <c r="R19" s="420" t="s">
        <v>299</v>
      </c>
      <c r="S19" s="446">
        <f>IF(COUNTIF(J19:M21,"CUMPLE")&gt;=1,(G19*I19),0)* (IF(N19="PRESENTÓ CERTIFICADO",1,0))* (IF(O19="ACORDE A ITEM 5.2.1 (T.R.)",1,0) )* ( IF(OR(Q19="SIN OBSERVACIÓN", Q19="REQUERIMIENTOS SUBSANADOS"),1,0)) *(IF(OR(R19="NINGUNO", R19="CUMPLEN CON LO SOLICITADO"),1,0))</f>
        <v>607.89</v>
      </c>
      <c r="T19" s="417"/>
      <c r="U19" s="37"/>
      <c r="V19" s="37"/>
      <c r="W19" s="29">
        <v>8</v>
      </c>
      <c r="X19" s="30" t="str">
        <f t="shared" si="4"/>
        <v xml:space="preserve"> </v>
      </c>
      <c r="Y19" s="31" t="str">
        <f t="shared" ca="1" si="0"/>
        <v>NO CUMPLE</v>
      </c>
      <c r="Z19" s="32" t="str">
        <f t="shared" ca="1" si="1"/>
        <v>NH</v>
      </c>
      <c r="AA19" s="37"/>
      <c r="AB19" s="37"/>
      <c r="AC19" s="37"/>
      <c r="AD19" s="40" t="str">
        <f t="shared" si="2"/>
        <v xml:space="preserve"> </v>
      </c>
      <c r="AE19" s="41" t="str">
        <f t="shared" ca="1" si="3"/>
        <v>NO CUMPLE</v>
      </c>
      <c r="AF19" s="42"/>
      <c r="AG19" s="43" t="s">
        <v>51</v>
      </c>
      <c r="AH19" s="44">
        <f t="shared" si="5"/>
        <v>182</v>
      </c>
      <c r="AI19" s="417"/>
    </row>
    <row r="20" spans="1:35" ht="24.75" customHeight="1">
      <c r="A20" s="35"/>
      <c r="B20" s="417"/>
      <c r="C20" s="417"/>
      <c r="D20" s="417"/>
      <c r="E20" s="417"/>
      <c r="F20" s="417"/>
      <c r="G20" s="417"/>
      <c r="H20" s="417"/>
      <c r="I20" s="417"/>
      <c r="J20" s="36" t="s">
        <v>172</v>
      </c>
      <c r="K20" s="2">
        <f>+$K$14</f>
        <v>561019</v>
      </c>
      <c r="L20" s="39"/>
      <c r="M20" s="2"/>
      <c r="N20" s="417"/>
      <c r="O20" s="417"/>
      <c r="P20" s="417"/>
      <c r="Q20" s="417"/>
      <c r="R20" s="417"/>
      <c r="S20" s="417"/>
      <c r="T20" s="417"/>
      <c r="U20" s="37"/>
      <c r="V20" s="37"/>
      <c r="W20" s="29">
        <v>9</v>
      </c>
      <c r="X20" s="30" t="str">
        <f t="shared" si="4"/>
        <v xml:space="preserve"> </v>
      </c>
      <c r="Y20" s="31" t="str">
        <f t="shared" ca="1" si="0"/>
        <v>NO CUMPLE</v>
      </c>
      <c r="Z20" s="32" t="str">
        <f t="shared" ca="1" si="1"/>
        <v>NH</v>
      </c>
      <c r="AA20" s="37"/>
      <c r="AB20" s="37"/>
      <c r="AC20" s="37"/>
      <c r="AD20" s="40" t="str">
        <f t="shared" si="2"/>
        <v xml:space="preserve"> </v>
      </c>
      <c r="AE20" s="41" t="str">
        <f t="shared" ca="1" si="3"/>
        <v>NO CUMPLE</v>
      </c>
      <c r="AF20" s="42"/>
      <c r="AG20" s="43" t="s">
        <v>51</v>
      </c>
      <c r="AH20" s="44">
        <f t="shared" si="5"/>
        <v>204</v>
      </c>
      <c r="AI20" s="417"/>
    </row>
    <row r="21" spans="1:35" ht="24.75" customHeight="1">
      <c r="A21" s="35"/>
      <c r="B21" s="418"/>
      <c r="C21" s="418"/>
      <c r="D21" s="418"/>
      <c r="E21" s="418"/>
      <c r="F21" s="418"/>
      <c r="G21" s="418"/>
      <c r="H21" s="418"/>
      <c r="I21" s="418"/>
      <c r="J21" s="36" t="s">
        <v>283</v>
      </c>
      <c r="K21" s="2">
        <f>+$K$15</f>
        <v>561015</v>
      </c>
      <c r="L21" s="39"/>
      <c r="M21" s="2"/>
      <c r="N21" s="418"/>
      <c r="O21" s="418"/>
      <c r="P21" s="418"/>
      <c r="Q21" s="418"/>
      <c r="R21" s="418"/>
      <c r="S21" s="418"/>
      <c r="T21" s="417"/>
      <c r="U21" s="37"/>
      <c r="V21" s="37"/>
      <c r="W21" s="136">
        <v>10</v>
      </c>
      <c r="X21" s="137" t="str">
        <f t="shared" si="4"/>
        <v xml:space="preserve"> </v>
      </c>
      <c r="Y21" s="137" t="str">
        <f t="shared" ca="1" si="0"/>
        <v>NO CUMPLE</v>
      </c>
      <c r="Z21" s="137" t="str">
        <f t="shared" ca="1" si="1"/>
        <v>NH</v>
      </c>
      <c r="AA21" s="37"/>
      <c r="AB21" s="37"/>
      <c r="AC21" s="37"/>
      <c r="AD21" s="40" t="str">
        <f t="shared" si="2"/>
        <v xml:space="preserve"> </v>
      </c>
      <c r="AE21" s="41" t="str">
        <f t="shared" ca="1" si="3"/>
        <v>NO CUMPLE</v>
      </c>
      <c r="AF21" s="42"/>
      <c r="AG21" s="43" t="s">
        <v>51</v>
      </c>
      <c r="AH21" s="44">
        <f t="shared" si="5"/>
        <v>226</v>
      </c>
      <c r="AI21" s="417"/>
    </row>
    <row r="22" spans="1:35" ht="24.75" customHeight="1">
      <c r="A22" s="35"/>
      <c r="B22" s="431">
        <v>4</v>
      </c>
      <c r="C22" s="432">
        <v>27</v>
      </c>
      <c r="D22" s="432">
        <v>9</v>
      </c>
      <c r="E22" s="432" t="s">
        <v>291</v>
      </c>
      <c r="F22" s="432" t="s">
        <v>293</v>
      </c>
      <c r="G22" s="436">
        <v>645.72</v>
      </c>
      <c r="H22" s="433" t="s">
        <v>287</v>
      </c>
      <c r="I22" s="437">
        <v>1</v>
      </c>
      <c r="J22" s="36" t="s">
        <v>172</v>
      </c>
      <c r="K22" s="2">
        <f>+$K$13</f>
        <v>561017</v>
      </c>
      <c r="L22" s="36" t="s">
        <v>283</v>
      </c>
      <c r="M22" s="2">
        <f>+$M$13</f>
        <v>561121</v>
      </c>
      <c r="N22" s="416" t="s">
        <v>296</v>
      </c>
      <c r="O22" s="416" t="s">
        <v>297</v>
      </c>
      <c r="P22" s="421"/>
      <c r="Q22" s="420" t="s">
        <v>298</v>
      </c>
      <c r="R22" s="420" t="s">
        <v>299</v>
      </c>
      <c r="S22" s="446">
        <f>IF(COUNTIF(J22:M24,"CUMPLE")&gt;=1,(G22*I22),0)* (IF(N22="PRESENTÓ CERTIFICADO",1,0))* (IF(O22="ACORDE A ITEM 5.2.1 (T.R.)",1,0) )* ( IF(OR(Q22="SIN OBSERVACIÓN", Q22="REQUERIMIENTOS SUBSANADOS"),1,0)) *(IF(OR(R22="NINGUNO", R22="CUMPLEN CON LO SOLICITADO"),1,0))</f>
        <v>645.72</v>
      </c>
      <c r="T22" s="417"/>
      <c r="U22" s="37"/>
      <c r="V22" s="37"/>
      <c r="W22" s="136">
        <v>11</v>
      </c>
      <c r="X22" s="137" t="str">
        <f t="shared" si="4"/>
        <v xml:space="preserve"> </v>
      </c>
      <c r="Y22" s="137" t="str">
        <f t="shared" ca="1" si="0"/>
        <v>NO CUMPLE</v>
      </c>
      <c r="Z22" s="137" t="str">
        <f t="shared" ca="1" si="1"/>
        <v>NH</v>
      </c>
      <c r="AA22" s="37"/>
      <c r="AB22" s="37"/>
      <c r="AC22" s="37"/>
      <c r="AD22" s="40" t="str">
        <f t="shared" si="2"/>
        <v xml:space="preserve"> </v>
      </c>
      <c r="AE22" s="41" t="str">
        <f t="shared" ca="1" si="3"/>
        <v>NO CUMPLE</v>
      </c>
      <c r="AF22" s="42"/>
      <c r="AG22" s="43" t="s">
        <v>51</v>
      </c>
      <c r="AH22" s="44">
        <f t="shared" si="5"/>
        <v>248</v>
      </c>
      <c r="AI22" s="417"/>
    </row>
    <row r="23" spans="1:35" ht="24.75" customHeight="1">
      <c r="A23" s="35"/>
      <c r="B23" s="417"/>
      <c r="C23" s="417"/>
      <c r="D23" s="417"/>
      <c r="E23" s="417"/>
      <c r="F23" s="417"/>
      <c r="G23" s="417"/>
      <c r="H23" s="417"/>
      <c r="I23" s="417"/>
      <c r="J23" s="36" t="s">
        <v>283</v>
      </c>
      <c r="K23" s="2">
        <f>+$K$14</f>
        <v>561019</v>
      </c>
      <c r="L23" s="39"/>
      <c r="M23" s="2"/>
      <c r="N23" s="417"/>
      <c r="O23" s="417"/>
      <c r="P23" s="417"/>
      <c r="Q23" s="417"/>
      <c r="R23" s="417"/>
      <c r="S23" s="417"/>
      <c r="T23" s="417"/>
      <c r="U23" s="37"/>
      <c r="V23" s="37"/>
      <c r="W23" s="136">
        <v>12</v>
      </c>
      <c r="X23" s="137" t="str">
        <f t="shared" si="4"/>
        <v xml:space="preserve"> </v>
      </c>
      <c r="Y23" s="137" t="str">
        <f t="shared" ca="1" si="0"/>
        <v>NO CUMPLE</v>
      </c>
      <c r="Z23" s="137" t="str">
        <f t="shared" ca="1" si="1"/>
        <v>NH</v>
      </c>
      <c r="AA23" s="37"/>
      <c r="AB23" s="37"/>
      <c r="AC23" s="37"/>
      <c r="AD23" s="40" t="str">
        <f t="shared" si="2"/>
        <v xml:space="preserve"> </v>
      </c>
      <c r="AE23" s="41" t="str">
        <f t="shared" ca="1" si="3"/>
        <v>NO CUMPLE</v>
      </c>
      <c r="AF23" s="42"/>
      <c r="AG23" s="43" t="s">
        <v>51</v>
      </c>
      <c r="AH23" s="44">
        <f t="shared" si="5"/>
        <v>270</v>
      </c>
      <c r="AI23" s="417"/>
    </row>
    <row r="24" spans="1:35" ht="24.75" customHeight="1">
      <c r="A24" s="35"/>
      <c r="B24" s="418"/>
      <c r="C24" s="418"/>
      <c r="D24" s="418"/>
      <c r="E24" s="418"/>
      <c r="F24" s="418"/>
      <c r="G24" s="418"/>
      <c r="H24" s="418"/>
      <c r="I24" s="418"/>
      <c r="J24" s="36" t="s">
        <v>172</v>
      </c>
      <c r="K24" s="2">
        <f>+$K$15</f>
        <v>561015</v>
      </c>
      <c r="L24" s="39"/>
      <c r="M24" s="2"/>
      <c r="N24" s="418"/>
      <c r="O24" s="418"/>
      <c r="P24" s="418"/>
      <c r="Q24" s="418"/>
      <c r="R24" s="418"/>
      <c r="S24" s="418"/>
      <c r="T24" s="417"/>
      <c r="U24" s="37"/>
      <c r="V24" s="37"/>
      <c r="W24" s="136">
        <v>13</v>
      </c>
      <c r="X24" s="137" t="str">
        <f t="shared" si="4"/>
        <v xml:space="preserve"> </v>
      </c>
      <c r="Y24" s="137" t="str">
        <f t="shared" ca="1" si="0"/>
        <v>NO CUMPLE</v>
      </c>
      <c r="Z24" s="137" t="str">
        <f t="shared" ca="1" si="1"/>
        <v>NH</v>
      </c>
      <c r="AA24" s="37"/>
      <c r="AB24" s="37"/>
      <c r="AC24" s="37"/>
      <c r="AD24" s="40" t="str">
        <f t="shared" si="2"/>
        <v xml:space="preserve"> </v>
      </c>
      <c r="AE24" s="41">
        <f t="shared" ca="1" si="3"/>
        <v>0</v>
      </c>
      <c r="AF24" s="42"/>
      <c r="AG24" s="43" t="s">
        <v>51</v>
      </c>
      <c r="AH24" s="44">
        <f t="shared" si="5"/>
        <v>292</v>
      </c>
      <c r="AI24" s="417"/>
    </row>
    <row r="25" spans="1:35" ht="24.75" customHeight="1">
      <c r="A25" s="35"/>
      <c r="B25" s="431">
        <v>5</v>
      </c>
      <c r="C25" s="421">
        <v>78</v>
      </c>
      <c r="D25" s="421">
        <v>25</v>
      </c>
      <c r="E25" s="421">
        <v>177</v>
      </c>
      <c r="F25" s="421" t="s">
        <v>295</v>
      </c>
      <c r="G25" s="435">
        <v>1635.85</v>
      </c>
      <c r="H25" s="433" t="s">
        <v>294</v>
      </c>
      <c r="I25" s="434">
        <v>0.25</v>
      </c>
      <c r="J25" s="36" t="s">
        <v>283</v>
      </c>
      <c r="K25" s="2">
        <f>+$K$13</f>
        <v>561017</v>
      </c>
      <c r="L25" s="36" t="s">
        <v>283</v>
      </c>
      <c r="M25" s="2">
        <f>+$M$13</f>
        <v>561121</v>
      </c>
      <c r="N25" s="416" t="s">
        <v>296</v>
      </c>
      <c r="O25" s="416" t="s">
        <v>297</v>
      </c>
      <c r="P25" s="421"/>
      <c r="Q25" s="422" t="s">
        <v>298</v>
      </c>
      <c r="R25" s="422" t="s">
        <v>299</v>
      </c>
      <c r="S25" s="456">
        <f>IF(COUNTIF(J25:M27,"CUMPLE")&gt;=1,(G25*I25),0)* (IF(N25="PRESENTÓ CERTIFICADO",1,0))* (IF(O25="ACORDE A ITEM 5.2.1 (T.R.)",1,0) )* ( IF(OR(Q25="SIN OBSERVACIÓN", Q25="REQUERIMIENTOS SUBSANADOS"),1,0)) *(IF(OR(R25="NINGUNO", R25="CUMPLEN CON LO SOLICITADO"),1,0))</f>
        <v>408.96249999999998</v>
      </c>
      <c r="T25" s="417"/>
      <c r="U25" s="37"/>
      <c r="V25" s="37"/>
      <c r="W25" s="136">
        <v>14</v>
      </c>
      <c r="X25" s="137" t="str">
        <f t="shared" si="4"/>
        <v xml:space="preserve"> </v>
      </c>
      <c r="Y25" s="137" t="str">
        <f t="shared" ca="1" si="0"/>
        <v>NO CUMPLE</v>
      </c>
      <c r="Z25" s="137" t="str">
        <f t="shared" ca="1" si="1"/>
        <v>NH</v>
      </c>
      <c r="AA25" s="37"/>
      <c r="AB25" s="37"/>
      <c r="AC25" s="37"/>
      <c r="AD25" s="40" t="str">
        <f t="shared" si="2"/>
        <v xml:space="preserve"> </v>
      </c>
      <c r="AE25" s="41">
        <f t="shared" ca="1" si="3"/>
        <v>0</v>
      </c>
      <c r="AF25" s="42"/>
      <c r="AG25" s="43" t="s">
        <v>51</v>
      </c>
      <c r="AH25" s="44">
        <f t="shared" si="5"/>
        <v>314</v>
      </c>
      <c r="AI25" s="417"/>
    </row>
    <row r="26" spans="1:35" ht="24.75" customHeight="1">
      <c r="A26" s="35"/>
      <c r="B26" s="417"/>
      <c r="C26" s="417"/>
      <c r="D26" s="417"/>
      <c r="E26" s="417"/>
      <c r="F26" s="417"/>
      <c r="G26" s="417"/>
      <c r="H26" s="417"/>
      <c r="I26" s="417"/>
      <c r="J26" s="36" t="s">
        <v>283</v>
      </c>
      <c r="K26" s="2">
        <f>+$K$14</f>
        <v>561019</v>
      </c>
      <c r="L26" s="39"/>
      <c r="M26" s="2"/>
      <c r="N26" s="417"/>
      <c r="O26" s="417"/>
      <c r="P26" s="417"/>
      <c r="Q26" s="417"/>
      <c r="R26" s="417"/>
      <c r="S26" s="457"/>
      <c r="T26" s="417"/>
      <c r="U26" s="37"/>
      <c r="V26" s="37"/>
      <c r="W26" s="136">
        <v>15</v>
      </c>
      <c r="X26" s="137" t="str">
        <f t="shared" si="4"/>
        <v xml:space="preserve"> </v>
      </c>
      <c r="Y26" s="138" t="str">
        <f t="shared" ca="1" si="0"/>
        <v>NO CUMPLE</v>
      </c>
      <c r="Z26" s="138" t="str">
        <f t="shared" ca="1" si="1"/>
        <v>NH</v>
      </c>
      <c r="AA26" s="37"/>
      <c r="AB26" s="37"/>
      <c r="AC26" s="37"/>
      <c r="AD26" s="40" t="str">
        <f t="shared" si="2"/>
        <v xml:space="preserve"> </v>
      </c>
      <c r="AE26" s="41">
        <f t="shared" ca="1" si="3"/>
        <v>0</v>
      </c>
      <c r="AF26" s="42"/>
      <c r="AG26" s="43" t="s">
        <v>51</v>
      </c>
      <c r="AH26" s="44">
        <f t="shared" si="5"/>
        <v>336</v>
      </c>
      <c r="AI26" s="418"/>
    </row>
    <row r="27" spans="1:35" ht="24.75" customHeight="1">
      <c r="A27" s="35"/>
      <c r="B27" s="418"/>
      <c r="C27" s="418"/>
      <c r="D27" s="418"/>
      <c r="E27" s="418"/>
      <c r="F27" s="418"/>
      <c r="G27" s="418"/>
      <c r="H27" s="418"/>
      <c r="I27" s="418"/>
      <c r="J27" s="36" t="s">
        <v>283</v>
      </c>
      <c r="K27" s="2">
        <f>+$K$15</f>
        <v>561015</v>
      </c>
      <c r="L27" s="39"/>
      <c r="M27" s="2"/>
      <c r="N27" s="418"/>
      <c r="O27" s="418"/>
      <c r="P27" s="418"/>
      <c r="Q27" s="418"/>
      <c r="R27" s="418"/>
      <c r="S27" s="458"/>
      <c r="T27" s="418"/>
      <c r="U27" s="37"/>
      <c r="V27" s="37"/>
      <c r="W27" s="8"/>
      <c r="X27" s="8"/>
      <c r="Y27" s="8"/>
      <c r="Z27" s="8"/>
      <c r="AA27" s="37"/>
      <c r="AB27" s="37"/>
      <c r="AC27" s="37"/>
      <c r="AD27" s="37"/>
      <c r="AE27" s="37"/>
      <c r="AF27" s="37"/>
      <c r="AG27" s="37"/>
      <c r="AH27" s="37"/>
      <c r="AI27" s="37"/>
    </row>
    <row r="28" spans="1:35" ht="24.75" customHeight="1">
      <c r="A28" s="24"/>
      <c r="B28" s="438" t="str">
        <f>IF(S29=" "," ",IF(S29&gt;=$H$6,"CUMPLE CON LA EXPERIENCIA REQUERIDA","NO CUMPLE CON LA EXPERIENCIA REQUERIDA"))</f>
        <v>CUMPLE CON LA EXPERIENCIA REQUERIDA</v>
      </c>
      <c r="C28" s="403"/>
      <c r="D28" s="403"/>
      <c r="E28" s="403"/>
      <c r="F28" s="403"/>
      <c r="G28" s="403"/>
      <c r="H28" s="403"/>
      <c r="I28" s="403"/>
      <c r="J28" s="403"/>
      <c r="K28" s="403"/>
      <c r="L28" s="403"/>
      <c r="M28" s="403"/>
      <c r="N28" s="403"/>
      <c r="O28" s="439"/>
      <c r="P28" s="423" t="s">
        <v>52</v>
      </c>
      <c r="Q28" s="424"/>
      <c r="R28" s="45"/>
      <c r="S28" s="46">
        <f>IF(T13="SI",SUM(S13:S27),0)</f>
        <v>2553.8425000000002</v>
      </c>
      <c r="T28" s="445" t="str">
        <f>IF(S29=" "," ",IF(S29&gt;=$H$6,"CUMPLE","NO CUMPLE"))</f>
        <v>CUMPLE</v>
      </c>
      <c r="U28" s="24"/>
      <c r="V28" s="24"/>
      <c r="W28" s="8"/>
      <c r="X28" s="8"/>
      <c r="Y28" s="8"/>
      <c r="Z28" s="8"/>
      <c r="AA28" s="24"/>
      <c r="AB28" s="24"/>
      <c r="AC28" s="24"/>
      <c r="AD28" s="24"/>
      <c r="AE28" s="24"/>
      <c r="AF28" s="24"/>
      <c r="AG28" s="24"/>
      <c r="AH28" s="24"/>
      <c r="AI28" s="24"/>
    </row>
    <row r="29" spans="1:35" ht="24.75" customHeight="1">
      <c r="A29" s="37"/>
      <c r="B29" s="440"/>
      <c r="C29" s="441"/>
      <c r="D29" s="441"/>
      <c r="E29" s="441"/>
      <c r="F29" s="441"/>
      <c r="G29" s="441"/>
      <c r="H29" s="441"/>
      <c r="I29" s="441"/>
      <c r="J29" s="441"/>
      <c r="K29" s="441"/>
      <c r="L29" s="441"/>
      <c r="M29" s="441"/>
      <c r="N29" s="441"/>
      <c r="O29" s="442"/>
      <c r="P29" s="423" t="s">
        <v>53</v>
      </c>
      <c r="Q29" s="424"/>
      <c r="R29" s="45"/>
      <c r="S29" s="47">
        <f>IFERROR((S28/$P$6)," ")</f>
        <v>2.9661353077816495</v>
      </c>
      <c r="T29" s="418"/>
      <c r="U29" s="37"/>
      <c r="V29" s="37"/>
      <c r="W29" s="8"/>
      <c r="X29" s="8"/>
      <c r="Y29" s="8"/>
      <c r="Z29" s="8"/>
      <c r="AA29" s="37"/>
      <c r="AB29" s="37"/>
      <c r="AC29" s="37"/>
      <c r="AD29" s="37"/>
      <c r="AE29" s="37"/>
      <c r="AF29" s="37"/>
      <c r="AG29" s="37"/>
      <c r="AH29" s="37"/>
      <c r="AI29" s="37"/>
    </row>
    <row r="30" spans="1:35" ht="30" customHeight="1">
      <c r="A30" s="37"/>
      <c r="B30" s="37"/>
      <c r="C30" s="37"/>
      <c r="D30" s="37"/>
      <c r="E30" s="37"/>
      <c r="F30" s="37"/>
      <c r="G30" s="37"/>
      <c r="H30" s="37"/>
      <c r="I30" s="37"/>
      <c r="J30" s="37"/>
      <c r="K30" s="37"/>
      <c r="L30" s="37"/>
      <c r="M30" s="37"/>
      <c r="N30" s="37"/>
      <c r="O30" s="37"/>
      <c r="P30" s="37"/>
      <c r="Q30" s="37"/>
      <c r="R30" s="37"/>
      <c r="S30" s="37"/>
      <c r="T30" s="37"/>
      <c r="U30" s="37"/>
      <c r="V30" s="37"/>
      <c r="W30" s="8"/>
      <c r="X30" s="8"/>
      <c r="Y30" s="8"/>
      <c r="Z30" s="8"/>
      <c r="AA30" s="37"/>
      <c r="AB30" s="37"/>
      <c r="AC30" s="37"/>
      <c r="AD30" s="37"/>
      <c r="AE30" s="37"/>
      <c r="AF30" s="37"/>
      <c r="AG30" s="37"/>
      <c r="AH30" s="37"/>
      <c r="AI30" s="37"/>
    </row>
    <row r="31" spans="1:35" ht="30" customHeight="1">
      <c r="A31" s="8"/>
      <c r="B31" s="8"/>
      <c r="C31" s="8"/>
      <c r="D31" s="8"/>
      <c r="E31" s="20"/>
      <c r="F31" s="21"/>
      <c r="G31" s="21"/>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row>
    <row r="32" spans="1:35" ht="36" customHeight="1">
      <c r="A32" s="8"/>
      <c r="B32" s="22">
        <v>2</v>
      </c>
      <c r="C32" s="443" t="s">
        <v>54</v>
      </c>
      <c r="D32" s="427"/>
      <c r="E32" s="424"/>
      <c r="F32" s="426" t="str">
        <f>IFERROR(VLOOKUP(B32,LISTA_OFERENTES,2,FALSE)," ")</f>
        <v>LABBRANDS S.A.S</v>
      </c>
      <c r="G32" s="427"/>
      <c r="H32" s="427"/>
      <c r="I32" s="427"/>
      <c r="J32" s="427"/>
      <c r="K32" s="427"/>
      <c r="L32" s="427"/>
      <c r="M32" s="427"/>
      <c r="N32" s="427"/>
      <c r="O32" s="424"/>
      <c r="P32" s="428" t="s">
        <v>32</v>
      </c>
      <c r="Q32" s="427"/>
      <c r="R32" s="424"/>
      <c r="S32" s="23">
        <f>5-(INT(COUNTBLANK(C35:C49))-10)</f>
        <v>5</v>
      </c>
      <c r="T32" s="24"/>
      <c r="U32" s="8"/>
      <c r="V32" s="8"/>
      <c r="W32" s="8"/>
      <c r="X32" s="8"/>
      <c r="Y32" s="8"/>
      <c r="Z32" s="8"/>
      <c r="AA32" s="8"/>
      <c r="AB32" s="8"/>
      <c r="AC32" s="8"/>
      <c r="AD32" s="8"/>
      <c r="AE32" s="8"/>
      <c r="AF32" s="8"/>
      <c r="AG32" s="8"/>
      <c r="AH32" s="8"/>
      <c r="AI32" s="8"/>
    </row>
    <row r="33" spans="1:35" ht="48" customHeight="1">
      <c r="A33" s="38"/>
      <c r="B33" s="444" t="s">
        <v>33</v>
      </c>
      <c r="C33" s="425" t="s">
        <v>34</v>
      </c>
      <c r="D33" s="425" t="s">
        <v>35</v>
      </c>
      <c r="E33" s="425" t="s">
        <v>36</v>
      </c>
      <c r="F33" s="425" t="s">
        <v>37</v>
      </c>
      <c r="G33" s="425" t="s">
        <v>38</v>
      </c>
      <c r="H33" s="425" t="s">
        <v>39</v>
      </c>
      <c r="I33" s="425" t="s">
        <v>40</v>
      </c>
      <c r="J33" s="429" t="s">
        <v>41</v>
      </c>
      <c r="K33" s="427"/>
      <c r="L33" s="427"/>
      <c r="M33" s="424"/>
      <c r="N33" s="425" t="s">
        <v>42</v>
      </c>
      <c r="O33" s="425" t="s">
        <v>43</v>
      </c>
      <c r="P33" s="48" t="s">
        <v>44</v>
      </c>
      <c r="Q33" s="48"/>
      <c r="R33" s="425" t="s">
        <v>45</v>
      </c>
      <c r="S33" s="425" t="s">
        <v>46</v>
      </c>
      <c r="T33" s="425" t="str">
        <f>T11</f>
        <v>CUMPLE CON EL REQUERIMIENTO OBLIGATORIO DE ESTAR INSCRITA EN AL MENOS DOS DE LOS CÓDIGOS UNSPSC PARA LA EXPERIENCIA GENERAL</v>
      </c>
      <c r="U33" s="49"/>
      <c r="V33" s="49"/>
      <c r="W33" s="8"/>
      <c r="X33" s="8"/>
      <c r="Y33" s="8"/>
      <c r="Z33" s="8"/>
      <c r="AA33" s="8"/>
      <c r="AB33" s="8"/>
      <c r="AC33" s="8"/>
      <c r="AD33" s="38"/>
      <c r="AE33" s="38"/>
      <c r="AF33" s="38"/>
      <c r="AG33" s="38"/>
      <c r="AH33" s="38"/>
      <c r="AI33" s="38"/>
    </row>
    <row r="34" spans="1:35" ht="90.75" customHeight="1">
      <c r="A34" s="38"/>
      <c r="B34" s="418"/>
      <c r="C34" s="418"/>
      <c r="D34" s="418"/>
      <c r="E34" s="418"/>
      <c r="F34" s="418"/>
      <c r="G34" s="418"/>
      <c r="H34" s="418"/>
      <c r="I34" s="418"/>
      <c r="J34" s="430" t="s">
        <v>55</v>
      </c>
      <c r="K34" s="427"/>
      <c r="L34" s="427"/>
      <c r="M34" s="424"/>
      <c r="N34" s="418"/>
      <c r="O34" s="418"/>
      <c r="P34" s="28" t="s">
        <v>9</v>
      </c>
      <c r="Q34" s="28" t="s">
        <v>50</v>
      </c>
      <c r="R34" s="418"/>
      <c r="S34" s="418"/>
      <c r="T34" s="418"/>
      <c r="U34" s="49"/>
      <c r="V34" s="49"/>
      <c r="W34" s="8"/>
      <c r="X34" s="8"/>
      <c r="Y34" s="8"/>
      <c r="Z34" s="8"/>
      <c r="AA34" s="8"/>
      <c r="AB34" s="8"/>
      <c r="AC34" s="8"/>
      <c r="AD34" s="38"/>
      <c r="AE34" s="38"/>
      <c r="AF34" s="38"/>
      <c r="AG34" s="38"/>
      <c r="AH34" s="38"/>
      <c r="AI34" s="38"/>
    </row>
    <row r="35" spans="1:35" ht="24.75" customHeight="1">
      <c r="A35" s="35"/>
      <c r="B35" s="431">
        <v>1</v>
      </c>
      <c r="C35" s="421">
        <v>171</v>
      </c>
      <c r="D35" s="421" t="s">
        <v>301</v>
      </c>
      <c r="E35" s="421" t="s">
        <v>300</v>
      </c>
      <c r="F35" s="421" t="s">
        <v>307</v>
      </c>
      <c r="G35" s="435">
        <v>5365.09</v>
      </c>
      <c r="H35" s="433" t="s">
        <v>287</v>
      </c>
      <c r="I35" s="434">
        <v>1</v>
      </c>
      <c r="J35" s="39" t="s">
        <v>283</v>
      </c>
      <c r="K35" s="2">
        <f>+$K$13</f>
        <v>561017</v>
      </c>
      <c r="L35" s="39" t="s">
        <v>172</v>
      </c>
      <c r="M35" s="2">
        <f>+$M$13</f>
        <v>561121</v>
      </c>
      <c r="N35" s="416" t="s">
        <v>296</v>
      </c>
      <c r="O35" s="416" t="s">
        <v>297</v>
      </c>
      <c r="P35" s="421"/>
      <c r="Q35" s="422" t="s">
        <v>298</v>
      </c>
      <c r="R35" s="422" t="s">
        <v>299</v>
      </c>
      <c r="S35" s="446">
        <f>IF(COUNTIF(J35:M37,"CUMPLE")&gt;=1,(G35*I35),0)* (IF(N35="PRESENTÓ CERTIFICADO",1,0))* (IF(O35="ACORDE A ITEM 5.2.1 (T.R.)",1,0) )* ( IF(OR(Q35="SIN OBSERVACIÓN", Q35="REQUERIMIENTOS SUBSANADOS"),1,0)) *(IF(OR(R35="NINGUNO", R35="CUMPLEN CON LO SOLICITADO"),1,0))</f>
        <v>5365.09</v>
      </c>
      <c r="T35" s="447" t="s">
        <v>171</v>
      </c>
      <c r="U35" s="37"/>
      <c r="V35" s="37"/>
      <c r="W35" s="8"/>
      <c r="X35" s="8"/>
      <c r="Y35" s="8"/>
      <c r="Z35" s="8"/>
      <c r="AA35" s="8"/>
      <c r="AB35" s="8"/>
      <c r="AC35" s="8"/>
      <c r="AD35" s="37"/>
      <c r="AE35" s="37"/>
      <c r="AF35" s="37"/>
      <c r="AG35" s="37"/>
      <c r="AH35" s="37"/>
      <c r="AI35" s="37"/>
    </row>
    <row r="36" spans="1:35" ht="24.75" customHeight="1">
      <c r="A36" s="35"/>
      <c r="B36" s="417"/>
      <c r="C36" s="417"/>
      <c r="D36" s="417"/>
      <c r="E36" s="417"/>
      <c r="F36" s="417"/>
      <c r="G36" s="417"/>
      <c r="H36" s="417"/>
      <c r="I36" s="417"/>
      <c r="J36" s="39" t="s">
        <v>283</v>
      </c>
      <c r="K36" s="2">
        <f>+$K$14</f>
        <v>561019</v>
      </c>
      <c r="L36" s="39"/>
      <c r="M36" s="2"/>
      <c r="N36" s="417"/>
      <c r="O36" s="417"/>
      <c r="P36" s="417"/>
      <c r="Q36" s="417"/>
      <c r="R36" s="417"/>
      <c r="S36" s="417"/>
      <c r="T36" s="417"/>
      <c r="U36" s="37"/>
      <c r="V36" s="37"/>
      <c r="W36" s="8"/>
      <c r="X36" s="8"/>
      <c r="Y36" s="8"/>
      <c r="Z36" s="8"/>
      <c r="AA36" s="8"/>
      <c r="AB36" s="8"/>
      <c r="AC36" s="8"/>
      <c r="AD36" s="37"/>
      <c r="AE36" s="37"/>
      <c r="AF36" s="37"/>
      <c r="AG36" s="37"/>
      <c r="AH36" s="37"/>
      <c r="AI36" s="37"/>
    </row>
    <row r="37" spans="1:35" ht="24.75" customHeight="1">
      <c r="A37" s="35"/>
      <c r="B37" s="418"/>
      <c r="C37" s="418"/>
      <c r="D37" s="418"/>
      <c r="E37" s="418"/>
      <c r="F37" s="418"/>
      <c r="G37" s="418"/>
      <c r="H37" s="418"/>
      <c r="I37" s="418"/>
      <c r="J37" s="39" t="s">
        <v>283</v>
      </c>
      <c r="K37" s="2">
        <f>+$K$15</f>
        <v>561015</v>
      </c>
      <c r="L37" s="39"/>
      <c r="M37" s="2"/>
      <c r="N37" s="418"/>
      <c r="O37" s="418"/>
      <c r="P37" s="418"/>
      <c r="Q37" s="418"/>
      <c r="R37" s="418"/>
      <c r="S37" s="418"/>
      <c r="T37" s="417"/>
      <c r="U37" s="37"/>
      <c r="V37" s="37"/>
      <c r="W37" s="8"/>
      <c r="X37" s="8"/>
      <c r="Y37" s="8"/>
      <c r="Z37" s="8"/>
      <c r="AA37" s="8"/>
      <c r="AB37" s="8"/>
      <c r="AC37" s="8"/>
      <c r="AD37" s="37"/>
      <c r="AE37" s="37"/>
      <c r="AF37" s="37"/>
      <c r="AG37" s="37"/>
      <c r="AH37" s="37"/>
      <c r="AI37" s="37"/>
    </row>
    <row r="38" spans="1:35" ht="24.75" customHeight="1">
      <c r="A38" s="35"/>
      <c r="B38" s="431">
        <v>2</v>
      </c>
      <c r="C38" s="432">
        <v>148</v>
      </c>
      <c r="D38" s="432" t="s">
        <v>302</v>
      </c>
      <c r="E38" s="432"/>
      <c r="F38" s="421" t="s">
        <v>308</v>
      </c>
      <c r="G38" s="436">
        <v>3237.09</v>
      </c>
      <c r="H38" s="433" t="s">
        <v>287</v>
      </c>
      <c r="I38" s="437">
        <v>1</v>
      </c>
      <c r="J38" s="39" t="s">
        <v>283</v>
      </c>
      <c r="K38" s="2">
        <f>+$K$13</f>
        <v>561017</v>
      </c>
      <c r="L38" s="39" t="s">
        <v>283</v>
      </c>
      <c r="M38" s="2">
        <f t="shared" ref="M38:M47" si="6">M16</f>
        <v>561121</v>
      </c>
      <c r="N38" s="416" t="s">
        <v>296</v>
      </c>
      <c r="O38" s="416" t="s">
        <v>297</v>
      </c>
      <c r="P38" s="421"/>
      <c r="Q38" s="422" t="s">
        <v>298</v>
      </c>
      <c r="R38" s="422" t="s">
        <v>299</v>
      </c>
      <c r="S38" s="446">
        <f>IF(COUNTIF(J38:M40,"CUMPLE")&gt;=1,(G38*I38),0)* (IF(N38="PRESENTÓ CERTIFICADO",1,0))* (IF(O38="ACORDE A ITEM 5.2.1 (T.R.)",1,0) )* ( IF(OR(Q38="SIN OBSERVACIÓN", Q38="REQUERIMIENTOS SUBSANADOS"),1,0)) *(IF(OR(R38="NINGUNO", R38="CUMPLEN CON LO SOLICITADO"),1,0))</f>
        <v>3237.09</v>
      </c>
      <c r="T38" s="417"/>
      <c r="U38" s="37"/>
      <c r="V38" s="37"/>
      <c r="W38" s="8"/>
      <c r="X38" s="8"/>
      <c r="Y38" s="8"/>
      <c r="Z38" s="8"/>
      <c r="AA38" s="8"/>
      <c r="AB38" s="8"/>
      <c r="AC38" s="8"/>
      <c r="AD38" s="37"/>
      <c r="AE38" s="37"/>
      <c r="AF38" s="37"/>
      <c r="AG38" s="37"/>
      <c r="AH38" s="37"/>
      <c r="AI38" s="37"/>
    </row>
    <row r="39" spans="1:35" ht="24.75" customHeight="1">
      <c r="A39" s="35"/>
      <c r="B39" s="417"/>
      <c r="C39" s="417"/>
      <c r="D39" s="417"/>
      <c r="E39" s="417"/>
      <c r="F39" s="417"/>
      <c r="G39" s="417"/>
      <c r="H39" s="417"/>
      <c r="I39" s="417"/>
      <c r="J39" s="39" t="s">
        <v>283</v>
      </c>
      <c r="K39" s="2">
        <f>+$K$14</f>
        <v>561019</v>
      </c>
      <c r="L39" s="39"/>
      <c r="M39" s="2"/>
      <c r="N39" s="417"/>
      <c r="O39" s="417"/>
      <c r="P39" s="417"/>
      <c r="Q39" s="417"/>
      <c r="R39" s="417"/>
      <c r="S39" s="417"/>
      <c r="T39" s="417"/>
      <c r="U39" s="37"/>
      <c r="V39" s="37"/>
      <c r="W39" s="8"/>
      <c r="X39" s="8"/>
      <c r="Y39" s="8"/>
      <c r="Z39" s="8"/>
      <c r="AA39" s="8"/>
      <c r="AB39" s="8"/>
      <c r="AC39" s="8"/>
      <c r="AD39" s="37"/>
      <c r="AE39" s="37"/>
      <c r="AF39" s="37"/>
      <c r="AG39" s="37"/>
      <c r="AH39" s="37"/>
      <c r="AI39" s="37"/>
    </row>
    <row r="40" spans="1:35" ht="24.75" customHeight="1">
      <c r="A40" s="35"/>
      <c r="B40" s="418"/>
      <c r="C40" s="418"/>
      <c r="D40" s="418"/>
      <c r="E40" s="418"/>
      <c r="F40" s="418"/>
      <c r="G40" s="418"/>
      <c r="H40" s="418"/>
      <c r="I40" s="418"/>
      <c r="J40" s="39" t="s">
        <v>283</v>
      </c>
      <c r="K40" s="2">
        <f>+$K$15</f>
        <v>561015</v>
      </c>
      <c r="L40" s="39"/>
      <c r="M40" s="2"/>
      <c r="N40" s="418"/>
      <c r="O40" s="418"/>
      <c r="P40" s="418"/>
      <c r="Q40" s="418"/>
      <c r="R40" s="418"/>
      <c r="S40" s="418"/>
      <c r="T40" s="417"/>
      <c r="U40" s="37"/>
      <c r="V40" s="37"/>
      <c r="W40" s="8"/>
      <c r="X40" s="8"/>
      <c r="Y40" s="8"/>
      <c r="Z40" s="8"/>
      <c r="AA40" s="8"/>
      <c r="AB40" s="8"/>
      <c r="AC40" s="8"/>
      <c r="AD40" s="37"/>
      <c r="AE40" s="37"/>
      <c r="AF40" s="37"/>
      <c r="AG40" s="37"/>
      <c r="AH40" s="37"/>
      <c r="AI40" s="37"/>
    </row>
    <row r="41" spans="1:35" ht="24.75" customHeight="1">
      <c r="A41" s="35" t="s">
        <v>163</v>
      </c>
      <c r="B41" s="431">
        <v>3</v>
      </c>
      <c r="C41" s="421">
        <v>108</v>
      </c>
      <c r="D41" s="421" t="s">
        <v>303</v>
      </c>
      <c r="E41" s="421" t="s">
        <v>306</v>
      </c>
      <c r="F41" s="453" t="s">
        <v>309</v>
      </c>
      <c r="G41" s="435">
        <v>3861.15</v>
      </c>
      <c r="H41" s="433" t="s">
        <v>287</v>
      </c>
      <c r="I41" s="434">
        <v>1</v>
      </c>
      <c r="J41" s="39" t="s">
        <v>283</v>
      </c>
      <c r="K41" s="2">
        <f>+$K$13</f>
        <v>561017</v>
      </c>
      <c r="L41" s="39" t="s">
        <v>283</v>
      </c>
      <c r="M41" s="2">
        <f t="shared" si="6"/>
        <v>561121</v>
      </c>
      <c r="N41" s="416" t="s">
        <v>296</v>
      </c>
      <c r="O41" s="416" t="s">
        <v>297</v>
      </c>
      <c r="P41" s="421"/>
      <c r="Q41" s="422" t="s">
        <v>298</v>
      </c>
      <c r="R41" s="422" t="s">
        <v>299</v>
      </c>
      <c r="S41" s="446">
        <f>IF(COUNTIF(J41:M43,"CUMPLE")&gt;=1,(G41*I41),0)* (IF(N41="PRESENTÓ CERTIFICADO",1,0))* (IF(O41="ACORDE A ITEM 5.2.1 (T.R.)",1,0) )* ( IF(OR(Q41="SIN OBSERVACIÓN", Q41="REQUERIMIENTOS SUBSANADOS"),1,0)) *(IF(OR(R41="NINGUNO", R41="CUMPLEN CON LO SOLICITADO"),1,0))</f>
        <v>3861.15</v>
      </c>
      <c r="T41" s="417"/>
      <c r="U41" s="37"/>
      <c r="V41" s="37"/>
      <c r="W41" s="8"/>
      <c r="X41" s="8"/>
      <c r="Y41" s="8"/>
      <c r="Z41" s="8"/>
      <c r="AA41" s="8"/>
      <c r="AB41" s="8"/>
      <c r="AC41" s="8"/>
      <c r="AD41" s="37"/>
      <c r="AE41" s="37"/>
      <c r="AF41" s="37"/>
      <c r="AG41" s="37"/>
      <c r="AH41" s="37"/>
      <c r="AI41" s="37"/>
    </row>
    <row r="42" spans="1:35" ht="24.75" customHeight="1">
      <c r="A42" s="35"/>
      <c r="B42" s="417"/>
      <c r="C42" s="417"/>
      <c r="D42" s="417"/>
      <c r="E42" s="417"/>
      <c r="F42" s="417"/>
      <c r="G42" s="417"/>
      <c r="H42" s="417"/>
      <c r="I42" s="417"/>
      <c r="J42" s="39" t="s">
        <v>283</v>
      </c>
      <c r="K42" s="2">
        <f>+$K$14</f>
        <v>561019</v>
      </c>
      <c r="L42" s="39"/>
      <c r="M42" s="2"/>
      <c r="N42" s="417"/>
      <c r="O42" s="417"/>
      <c r="P42" s="417"/>
      <c r="Q42" s="417"/>
      <c r="R42" s="417"/>
      <c r="S42" s="417"/>
      <c r="T42" s="417"/>
      <c r="U42" s="37"/>
      <c r="V42" s="37"/>
      <c r="W42" s="8"/>
      <c r="X42" s="8"/>
      <c r="Y42" s="8"/>
      <c r="Z42" s="8"/>
      <c r="AA42" s="8"/>
      <c r="AB42" s="8"/>
      <c r="AC42" s="8"/>
      <c r="AD42" s="37"/>
      <c r="AE42" s="37"/>
      <c r="AF42" s="37"/>
      <c r="AG42" s="37"/>
      <c r="AH42" s="37"/>
      <c r="AI42" s="37"/>
    </row>
    <row r="43" spans="1:35" ht="24.75" customHeight="1">
      <c r="A43" s="35"/>
      <c r="B43" s="418"/>
      <c r="C43" s="418"/>
      <c r="D43" s="418"/>
      <c r="E43" s="418"/>
      <c r="F43" s="418"/>
      <c r="G43" s="418"/>
      <c r="H43" s="418"/>
      <c r="I43" s="418"/>
      <c r="J43" s="39" t="s">
        <v>283</v>
      </c>
      <c r="K43" s="2">
        <f>+$K$15</f>
        <v>561015</v>
      </c>
      <c r="L43" s="39"/>
      <c r="M43" s="2"/>
      <c r="N43" s="418"/>
      <c r="O43" s="418"/>
      <c r="P43" s="418"/>
      <c r="Q43" s="418"/>
      <c r="R43" s="418"/>
      <c r="S43" s="418"/>
      <c r="T43" s="417"/>
      <c r="U43" s="37"/>
      <c r="V43" s="37"/>
      <c r="W43" s="8"/>
      <c r="X43" s="8"/>
      <c r="Y43" s="8"/>
      <c r="Z43" s="8"/>
      <c r="AA43" s="8"/>
      <c r="AB43" s="8"/>
      <c r="AC43" s="8"/>
      <c r="AD43" s="37"/>
      <c r="AE43" s="37"/>
      <c r="AF43" s="37"/>
      <c r="AG43" s="37"/>
      <c r="AH43" s="37"/>
      <c r="AI43" s="37"/>
    </row>
    <row r="44" spans="1:35" ht="24.75" customHeight="1">
      <c r="A44" s="35"/>
      <c r="B44" s="431">
        <v>4</v>
      </c>
      <c r="C44" s="432">
        <v>193</v>
      </c>
      <c r="D44" s="432" t="s">
        <v>304</v>
      </c>
      <c r="E44" s="432"/>
      <c r="F44" s="454" t="s">
        <v>310</v>
      </c>
      <c r="G44" s="436">
        <v>2173.7800000000002</v>
      </c>
      <c r="H44" s="433" t="s">
        <v>287</v>
      </c>
      <c r="I44" s="437">
        <v>1</v>
      </c>
      <c r="J44" s="39" t="s">
        <v>283</v>
      </c>
      <c r="K44" s="2">
        <f>+$K$13</f>
        <v>561017</v>
      </c>
      <c r="L44" s="39" t="s">
        <v>283</v>
      </c>
      <c r="M44" s="2">
        <f t="shared" si="6"/>
        <v>561121</v>
      </c>
      <c r="N44" s="416" t="s">
        <v>296</v>
      </c>
      <c r="O44" s="416" t="s">
        <v>297</v>
      </c>
      <c r="P44" s="421"/>
      <c r="Q44" s="422" t="s">
        <v>298</v>
      </c>
      <c r="R44" s="422" t="s">
        <v>299</v>
      </c>
      <c r="S44" s="446">
        <f>IF(COUNTIF(J44:M46,"CUMPLE")&gt;=1,(G44*I44),0)* (IF(N44="PRESENTÓ CERTIFICADO",1,0))* (IF(O44="ACORDE A ITEM 5.2.1 (T.R.)",1,0) )* ( IF(OR(Q44="SIN OBSERVACIÓN", Q44="REQUERIMIENTOS SUBSANADOS"),1,0)) *(IF(OR(R44="NINGUNO", R44="CUMPLEN CON LO SOLICITADO"),1,0))</f>
        <v>2173.7800000000002</v>
      </c>
      <c r="T44" s="417"/>
      <c r="U44" s="37"/>
      <c r="V44" s="37"/>
      <c r="W44" s="8"/>
      <c r="X44" s="8"/>
      <c r="Y44" s="8"/>
      <c r="Z44" s="8"/>
      <c r="AA44" s="8"/>
      <c r="AB44" s="8"/>
      <c r="AC44" s="8"/>
      <c r="AD44" s="37"/>
      <c r="AE44" s="37"/>
      <c r="AF44" s="37"/>
      <c r="AG44" s="37"/>
      <c r="AH44" s="37"/>
      <c r="AI44" s="37"/>
    </row>
    <row r="45" spans="1:35" ht="24.75" customHeight="1">
      <c r="A45" s="35"/>
      <c r="B45" s="417"/>
      <c r="C45" s="417"/>
      <c r="D45" s="417"/>
      <c r="E45" s="417"/>
      <c r="F45" s="417"/>
      <c r="G45" s="417"/>
      <c r="H45" s="417"/>
      <c r="I45" s="417"/>
      <c r="J45" s="39" t="s">
        <v>283</v>
      </c>
      <c r="K45" s="2">
        <f>+$K$14</f>
        <v>561019</v>
      </c>
      <c r="L45" s="39"/>
      <c r="M45" s="2"/>
      <c r="N45" s="417"/>
      <c r="O45" s="417"/>
      <c r="P45" s="417"/>
      <c r="Q45" s="417"/>
      <c r="R45" s="417"/>
      <c r="S45" s="417"/>
      <c r="T45" s="417"/>
      <c r="U45" s="37"/>
      <c r="V45" s="37"/>
      <c r="W45" s="8"/>
      <c r="X45" s="8"/>
      <c r="Y45" s="8"/>
      <c r="Z45" s="8"/>
      <c r="AA45" s="8"/>
      <c r="AB45" s="8"/>
      <c r="AC45" s="8"/>
      <c r="AD45" s="37"/>
      <c r="AE45" s="37"/>
      <c r="AF45" s="37"/>
      <c r="AG45" s="37"/>
      <c r="AH45" s="37"/>
      <c r="AI45" s="37"/>
    </row>
    <row r="46" spans="1:35" ht="24.75" customHeight="1">
      <c r="A46" s="35"/>
      <c r="B46" s="418"/>
      <c r="C46" s="418"/>
      <c r="D46" s="418"/>
      <c r="E46" s="418"/>
      <c r="F46" s="418"/>
      <c r="G46" s="418"/>
      <c r="H46" s="418"/>
      <c r="I46" s="418"/>
      <c r="J46" s="39" t="s">
        <v>283</v>
      </c>
      <c r="K46" s="2">
        <f>+$K$15</f>
        <v>561015</v>
      </c>
      <c r="L46" s="39"/>
      <c r="M46" s="2"/>
      <c r="N46" s="418"/>
      <c r="O46" s="418"/>
      <c r="P46" s="418"/>
      <c r="Q46" s="418"/>
      <c r="R46" s="418"/>
      <c r="S46" s="418"/>
      <c r="T46" s="417"/>
      <c r="U46" s="37"/>
      <c r="V46" s="37"/>
      <c r="W46" s="8"/>
      <c r="X46" s="8"/>
      <c r="Y46" s="8"/>
      <c r="Z46" s="8"/>
      <c r="AA46" s="8"/>
      <c r="AB46" s="8"/>
      <c r="AC46" s="8"/>
      <c r="AD46" s="37"/>
      <c r="AE46" s="37"/>
      <c r="AF46" s="37"/>
      <c r="AG46" s="37"/>
      <c r="AH46" s="37"/>
      <c r="AI46" s="37"/>
    </row>
    <row r="47" spans="1:35" ht="24.75" customHeight="1">
      <c r="A47" s="35"/>
      <c r="B47" s="431">
        <v>5</v>
      </c>
      <c r="C47" s="421">
        <v>167</v>
      </c>
      <c r="D47" s="421" t="s">
        <v>305</v>
      </c>
      <c r="E47" s="421"/>
      <c r="F47" s="421" t="s">
        <v>310</v>
      </c>
      <c r="G47" s="435">
        <v>2271.8200000000002</v>
      </c>
      <c r="H47" s="433" t="s">
        <v>287</v>
      </c>
      <c r="I47" s="434">
        <v>1</v>
      </c>
      <c r="J47" s="39" t="s">
        <v>283</v>
      </c>
      <c r="K47" s="2">
        <f>+$K$13</f>
        <v>561017</v>
      </c>
      <c r="L47" s="39" t="s">
        <v>172</v>
      </c>
      <c r="M47" s="2">
        <f t="shared" si="6"/>
        <v>561121</v>
      </c>
      <c r="N47" s="416" t="s">
        <v>296</v>
      </c>
      <c r="O47" s="416" t="s">
        <v>297</v>
      </c>
      <c r="P47" s="421"/>
      <c r="Q47" s="422" t="s">
        <v>298</v>
      </c>
      <c r="R47" s="422" t="s">
        <v>299</v>
      </c>
      <c r="S47" s="446">
        <f>IF(COUNTIF(J47:M49,"CUMPLE")&gt;=1,(G47*I47),0)* (IF(N47="PRESENTÓ CERTIFICADO",1,0))* (IF(O47="ACORDE A ITEM 5.2.1 (T.R.)",1,0) )* ( IF(OR(Q47="SIN OBSERVACIÓN", Q47="REQUERIMIENTOS SUBSANADOS"),1,0)) *(IF(OR(R47="NINGUNO", R47="CUMPLEN CON LO SOLICITADO"),1,0))</f>
        <v>2271.8200000000002</v>
      </c>
      <c r="T47" s="417"/>
      <c r="U47" s="37"/>
      <c r="V47" s="37"/>
      <c r="W47" s="8"/>
      <c r="X47" s="8"/>
      <c r="Y47" s="8"/>
      <c r="Z47" s="8"/>
      <c r="AA47" s="8"/>
      <c r="AB47" s="8"/>
      <c r="AC47" s="8"/>
      <c r="AD47" s="37"/>
      <c r="AE47" s="37"/>
      <c r="AF47" s="37"/>
      <c r="AG47" s="37"/>
      <c r="AH47" s="37"/>
      <c r="AI47" s="37"/>
    </row>
    <row r="48" spans="1:35" ht="24.75" customHeight="1">
      <c r="A48" s="35"/>
      <c r="B48" s="417"/>
      <c r="C48" s="417"/>
      <c r="D48" s="417"/>
      <c r="E48" s="417"/>
      <c r="F48" s="417"/>
      <c r="G48" s="417"/>
      <c r="H48" s="417"/>
      <c r="I48" s="417"/>
      <c r="J48" s="39" t="s">
        <v>283</v>
      </c>
      <c r="K48" s="2">
        <f>+$K$14</f>
        <v>561019</v>
      </c>
      <c r="L48" s="39"/>
      <c r="M48" s="2"/>
      <c r="N48" s="417"/>
      <c r="O48" s="417"/>
      <c r="P48" s="417"/>
      <c r="Q48" s="417"/>
      <c r="R48" s="417"/>
      <c r="S48" s="417"/>
      <c r="T48" s="417"/>
      <c r="U48" s="37"/>
      <c r="V48" s="37"/>
      <c r="W48" s="8"/>
      <c r="X48" s="8"/>
      <c r="Y48" s="8"/>
      <c r="Z48" s="8"/>
      <c r="AA48" s="8"/>
      <c r="AB48" s="8"/>
      <c r="AC48" s="8"/>
      <c r="AD48" s="37"/>
      <c r="AE48" s="37"/>
      <c r="AF48" s="37"/>
      <c r="AG48" s="37"/>
      <c r="AH48" s="37"/>
      <c r="AI48" s="37"/>
    </row>
    <row r="49" spans="1:35" ht="24.75" customHeight="1">
      <c r="A49" s="35"/>
      <c r="B49" s="418"/>
      <c r="C49" s="418"/>
      <c r="D49" s="418"/>
      <c r="E49" s="418"/>
      <c r="F49" s="418"/>
      <c r="G49" s="418"/>
      <c r="H49" s="418"/>
      <c r="I49" s="418"/>
      <c r="J49" s="39" t="s">
        <v>283</v>
      </c>
      <c r="K49" s="2">
        <f>+$K$15</f>
        <v>561015</v>
      </c>
      <c r="L49" s="39"/>
      <c r="M49" s="2"/>
      <c r="N49" s="418"/>
      <c r="O49" s="418"/>
      <c r="P49" s="418"/>
      <c r="Q49" s="418"/>
      <c r="R49" s="418"/>
      <c r="S49" s="418"/>
      <c r="T49" s="418"/>
      <c r="U49" s="37"/>
      <c r="V49" s="37"/>
      <c r="W49" s="8"/>
      <c r="X49" s="8"/>
      <c r="Y49" s="8"/>
      <c r="Z49" s="8"/>
      <c r="AA49" s="37"/>
      <c r="AB49" s="37"/>
      <c r="AC49" s="37"/>
      <c r="AD49" s="37"/>
      <c r="AE49" s="37"/>
      <c r="AF49" s="37"/>
      <c r="AG49" s="37"/>
      <c r="AH49" s="37"/>
      <c r="AI49" s="37"/>
    </row>
    <row r="50" spans="1:35" ht="24.75" customHeight="1">
      <c r="A50" s="24"/>
      <c r="B50" s="438" t="str">
        <f>IF(S51=" "," ",IF(S51&gt;=$H$6,"CUMPLE CON LA EXPERIENCIA REQUERIDA","NO CUMPLE CON LA EXPERIENCIA REQUERIDA"))</f>
        <v>CUMPLE CON LA EXPERIENCIA REQUERIDA</v>
      </c>
      <c r="C50" s="403"/>
      <c r="D50" s="403"/>
      <c r="E50" s="403"/>
      <c r="F50" s="403"/>
      <c r="G50" s="403"/>
      <c r="H50" s="403"/>
      <c r="I50" s="403"/>
      <c r="J50" s="403"/>
      <c r="K50" s="403"/>
      <c r="L50" s="403"/>
      <c r="M50" s="403"/>
      <c r="N50" s="403"/>
      <c r="O50" s="439"/>
      <c r="P50" s="423" t="s">
        <v>52</v>
      </c>
      <c r="Q50" s="424"/>
      <c r="R50" s="45"/>
      <c r="S50" s="46">
        <f>IF(T35="SI",SUM(S35:S49),0)</f>
        <v>16908.93</v>
      </c>
      <c r="T50" s="445" t="str">
        <f>IF(S51=" "," ",IF(S51&gt;=$H$6,"CUMPLE","NO CUMPLE"))</f>
        <v>CUMPLE</v>
      </c>
      <c r="U50" s="24"/>
      <c r="V50" s="24"/>
      <c r="W50" s="8"/>
      <c r="X50" s="8"/>
      <c r="Y50" s="8"/>
      <c r="Z50" s="8"/>
      <c r="AA50" s="24"/>
      <c r="AB50" s="24"/>
      <c r="AC50" s="24"/>
      <c r="AD50" s="24"/>
      <c r="AE50" s="24"/>
      <c r="AF50" s="24"/>
      <c r="AG50" s="24"/>
      <c r="AH50" s="24"/>
      <c r="AI50" s="24"/>
    </row>
    <row r="51" spans="1:35" ht="24.75" customHeight="1">
      <c r="A51" s="37"/>
      <c r="B51" s="440"/>
      <c r="C51" s="441"/>
      <c r="D51" s="441"/>
      <c r="E51" s="441"/>
      <c r="F51" s="441"/>
      <c r="G51" s="441"/>
      <c r="H51" s="441"/>
      <c r="I51" s="441"/>
      <c r="J51" s="441"/>
      <c r="K51" s="441"/>
      <c r="L51" s="441"/>
      <c r="M51" s="441"/>
      <c r="N51" s="441"/>
      <c r="O51" s="442"/>
      <c r="P51" s="423" t="s">
        <v>53</v>
      </c>
      <c r="Q51" s="424"/>
      <c r="R51" s="45"/>
      <c r="S51" s="47">
        <f>IFERROR((S50/$P$6)," ")</f>
        <v>19.638710801393728</v>
      </c>
      <c r="T51" s="418"/>
      <c r="U51" s="37"/>
      <c r="V51" s="37"/>
      <c r="W51" s="8"/>
      <c r="X51" s="8"/>
      <c r="Y51" s="8"/>
      <c r="Z51" s="8"/>
      <c r="AA51" s="37"/>
      <c r="AB51" s="37"/>
      <c r="AC51" s="37"/>
      <c r="AD51" s="37"/>
      <c r="AE51" s="37"/>
      <c r="AF51" s="37"/>
      <c r="AG51" s="37"/>
      <c r="AH51" s="37"/>
      <c r="AI51" s="37"/>
    </row>
    <row r="52" spans="1:35" ht="30" customHeight="1">
      <c r="A52" s="8"/>
      <c r="B52" s="8"/>
      <c r="C52" s="8"/>
      <c r="D52" s="8"/>
      <c r="E52" s="20"/>
      <c r="F52" s="21"/>
      <c r="G52" s="21"/>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row>
    <row r="53" spans="1:35" ht="30" customHeight="1">
      <c r="A53" s="8"/>
      <c r="B53" s="8"/>
      <c r="C53" s="8"/>
      <c r="D53" s="8"/>
      <c r="E53" s="20"/>
      <c r="F53" s="21"/>
      <c r="G53" s="21"/>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row>
    <row r="54" spans="1:35" ht="36" customHeight="1">
      <c r="A54" s="8"/>
      <c r="B54" s="22">
        <v>3</v>
      </c>
      <c r="C54" s="443" t="s">
        <v>54</v>
      </c>
      <c r="D54" s="427"/>
      <c r="E54" s="424"/>
      <c r="F54" s="426" t="str">
        <f>IFERROR(VLOOKUP(B54,LISTA_OFERENTES,2,FALSE)," ")</f>
        <v>AVANTIKA COLOMBIA S.A.S</v>
      </c>
      <c r="G54" s="427"/>
      <c r="H54" s="427"/>
      <c r="I54" s="427"/>
      <c r="J54" s="427"/>
      <c r="K54" s="427"/>
      <c r="L54" s="427"/>
      <c r="M54" s="427"/>
      <c r="N54" s="427"/>
      <c r="O54" s="424"/>
      <c r="P54" s="428" t="s">
        <v>32</v>
      </c>
      <c r="Q54" s="427"/>
      <c r="R54" s="424"/>
      <c r="S54" s="23">
        <f>5-(INT(COUNTBLANK(C57:C71))-10)</f>
        <v>3</v>
      </c>
      <c r="T54" s="24"/>
      <c r="U54" s="8"/>
      <c r="V54" s="8"/>
      <c r="W54" s="8"/>
      <c r="X54" s="8"/>
      <c r="Y54" s="8"/>
      <c r="Z54" s="8"/>
      <c r="AA54" s="8"/>
      <c r="AB54" s="8"/>
      <c r="AC54" s="8"/>
      <c r="AD54" s="8"/>
      <c r="AE54" s="8"/>
      <c r="AF54" s="8"/>
      <c r="AG54" s="8"/>
      <c r="AH54" s="8"/>
      <c r="AI54" s="8"/>
    </row>
    <row r="55" spans="1:35" ht="36" customHeight="1">
      <c r="A55" s="38"/>
      <c r="B55" s="444" t="s">
        <v>33</v>
      </c>
      <c r="C55" s="425" t="s">
        <v>34</v>
      </c>
      <c r="D55" s="425" t="s">
        <v>35</v>
      </c>
      <c r="E55" s="425" t="s">
        <v>36</v>
      </c>
      <c r="F55" s="425" t="s">
        <v>37</v>
      </c>
      <c r="G55" s="425" t="s">
        <v>38</v>
      </c>
      <c r="H55" s="425" t="s">
        <v>39</v>
      </c>
      <c r="I55" s="425" t="s">
        <v>40</v>
      </c>
      <c r="J55" s="429" t="s">
        <v>41</v>
      </c>
      <c r="K55" s="427"/>
      <c r="L55" s="427"/>
      <c r="M55" s="424"/>
      <c r="N55" s="425" t="s">
        <v>42</v>
      </c>
      <c r="O55" s="425" t="s">
        <v>43</v>
      </c>
      <c r="P55" s="48" t="s">
        <v>44</v>
      </c>
      <c r="Q55" s="48"/>
      <c r="R55" s="425" t="s">
        <v>45</v>
      </c>
      <c r="S55" s="425" t="s">
        <v>46</v>
      </c>
      <c r="T55" s="425" t="str">
        <f>T11</f>
        <v>CUMPLE CON EL REQUERIMIENTO OBLIGATORIO DE ESTAR INSCRITA EN AL MENOS DOS DE LOS CÓDIGOS UNSPSC PARA LA EXPERIENCIA GENERAL</v>
      </c>
      <c r="U55" s="49"/>
      <c r="V55" s="49"/>
      <c r="W55" s="8"/>
      <c r="X55" s="8"/>
      <c r="Y55" s="8"/>
      <c r="Z55" s="8"/>
      <c r="AA55" s="8"/>
      <c r="AB55" s="8"/>
      <c r="AC55" s="8"/>
      <c r="AD55" s="38"/>
      <c r="AE55" s="38"/>
      <c r="AF55" s="38"/>
      <c r="AG55" s="38"/>
      <c r="AH55" s="38"/>
      <c r="AI55" s="38"/>
    </row>
    <row r="56" spans="1:35" ht="85.5" customHeight="1">
      <c r="A56" s="38"/>
      <c r="B56" s="418"/>
      <c r="C56" s="418"/>
      <c r="D56" s="418"/>
      <c r="E56" s="418"/>
      <c r="F56" s="418"/>
      <c r="G56" s="418"/>
      <c r="H56" s="418"/>
      <c r="I56" s="418"/>
      <c r="J56" s="430" t="s">
        <v>55</v>
      </c>
      <c r="K56" s="427"/>
      <c r="L56" s="427"/>
      <c r="M56" s="424"/>
      <c r="N56" s="418"/>
      <c r="O56" s="418"/>
      <c r="P56" s="28" t="s">
        <v>9</v>
      </c>
      <c r="Q56" s="28" t="s">
        <v>50</v>
      </c>
      <c r="R56" s="418"/>
      <c r="S56" s="418"/>
      <c r="T56" s="418"/>
      <c r="U56" s="49"/>
      <c r="V56" s="49"/>
      <c r="W56" s="8"/>
      <c r="X56" s="8"/>
      <c r="Y56" s="8"/>
      <c r="Z56" s="8"/>
      <c r="AA56" s="8"/>
      <c r="AB56" s="8"/>
      <c r="AC56" s="8"/>
      <c r="AD56" s="38"/>
      <c r="AE56" s="38"/>
      <c r="AF56" s="38"/>
      <c r="AG56" s="38"/>
      <c r="AH56" s="38"/>
      <c r="AI56" s="38"/>
    </row>
    <row r="57" spans="1:35" ht="24.75" customHeight="1">
      <c r="A57" s="35"/>
      <c r="B57" s="431">
        <v>1</v>
      </c>
      <c r="C57" s="421">
        <v>211</v>
      </c>
      <c r="D57" s="421"/>
      <c r="E57" s="421"/>
      <c r="F57" s="421" t="s">
        <v>323</v>
      </c>
      <c r="G57" s="435">
        <v>5402.55</v>
      </c>
      <c r="H57" s="433" t="s">
        <v>287</v>
      </c>
      <c r="I57" s="434">
        <v>1</v>
      </c>
      <c r="J57" s="39" t="s">
        <v>283</v>
      </c>
      <c r="K57" s="140">
        <f>+$K$13</f>
        <v>561017</v>
      </c>
      <c r="L57" s="39" t="s">
        <v>283</v>
      </c>
      <c r="M57" s="140">
        <f>+$M$13</f>
        <v>561121</v>
      </c>
      <c r="N57" s="416" t="s">
        <v>296</v>
      </c>
      <c r="O57" s="416" t="s">
        <v>297</v>
      </c>
      <c r="P57" s="421"/>
      <c r="Q57" s="422" t="s">
        <v>298</v>
      </c>
      <c r="R57" s="422" t="s">
        <v>299</v>
      </c>
      <c r="S57" s="446">
        <f>IF(COUNTIF(J57:M59,"CUMPLE")&gt;=1,(G57*I57),0)* (IF(N57="PRESENTÓ CERTIFICADO",1,0))* (IF(O57="ACORDE A ITEM 5.2.1 (T.R.)",1,0) )* ( IF(OR(Q57="SIN OBSERVACIÓN", Q57="REQUERIMIENTOS SUBSANADOS"),1,0)) *(IF(OR(R57="NINGUNO", R57="CUMPLEN CON LO SOLICITADO"),1,0))</f>
        <v>5402.55</v>
      </c>
      <c r="T57" s="447" t="s">
        <v>171</v>
      </c>
      <c r="U57" s="37"/>
      <c r="V57" s="37"/>
      <c r="W57" s="8"/>
      <c r="X57" s="8"/>
      <c r="Y57" s="8"/>
      <c r="Z57" s="8"/>
      <c r="AA57" s="8"/>
      <c r="AB57" s="8"/>
      <c r="AC57" s="8"/>
      <c r="AD57" s="37"/>
      <c r="AE57" s="37"/>
      <c r="AF57" s="37"/>
      <c r="AG57" s="37"/>
      <c r="AH57" s="37"/>
      <c r="AI57" s="37"/>
    </row>
    <row r="58" spans="1:35" ht="24.75" customHeight="1">
      <c r="A58" s="35"/>
      <c r="B58" s="417"/>
      <c r="C58" s="417"/>
      <c r="D58" s="417"/>
      <c r="E58" s="417"/>
      <c r="F58" s="417"/>
      <c r="G58" s="417"/>
      <c r="H58" s="417"/>
      <c r="I58" s="417"/>
      <c r="J58" s="39" t="s">
        <v>172</v>
      </c>
      <c r="K58" s="140">
        <f>+$K$14</f>
        <v>561019</v>
      </c>
      <c r="L58" s="39"/>
      <c r="M58" s="2"/>
      <c r="N58" s="417"/>
      <c r="O58" s="417"/>
      <c r="P58" s="417"/>
      <c r="Q58" s="417"/>
      <c r="R58" s="417"/>
      <c r="S58" s="417"/>
      <c r="T58" s="417"/>
      <c r="U58" s="37"/>
      <c r="V58" s="37"/>
      <c r="W58" s="8"/>
      <c r="X58" s="8"/>
      <c r="Y58" s="8"/>
      <c r="Z58" s="8"/>
      <c r="AA58" s="8"/>
      <c r="AB58" s="8"/>
      <c r="AC58" s="8"/>
      <c r="AD58" s="37"/>
      <c r="AE58" s="37"/>
      <c r="AF58" s="37"/>
      <c r="AG58" s="37"/>
      <c r="AH58" s="37"/>
      <c r="AI58" s="37"/>
    </row>
    <row r="59" spans="1:35" ht="24.75" customHeight="1">
      <c r="A59" s="35"/>
      <c r="B59" s="418"/>
      <c r="C59" s="418"/>
      <c r="D59" s="418"/>
      <c r="E59" s="418"/>
      <c r="F59" s="418"/>
      <c r="G59" s="418"/>
      <c r="H59" s="418"/>
      <c r="I59" s="418"/>
      <c r="J59" s="39" t="s">
        <v>283</v>
      </c>
      <c r="K59" s="140">
        <f>+$K$15</f>
        <v>561015</v>
      </c>
      <c r="L59" s="39"/>
      <c r="M59" s="2"/>
      <c r="N59" s="418"/>
      <c r="O59" s="418"/>
      <c r="P59" s="418"/>
      <c r="Q59" s="418"/>
      <c r="R59" s="418"/>
      <c r="S59" s="418"/>
      <c r="T59" s="417"/>
      <c r="U59" s="37"/>
      <c r="V59" s="37"/>
      <c r="W59" s="8"/>
      <c r="X59" s="8"/>
      <c r="Y59" s="8"/>
      <c r="Z59" s="8"/>
      <c r="AA59" s="8"/>
      <c r="AB59" s="8"/>
      <c r="AC59" s="8"/>
      <c r="AD59" s="37"/>
      <c r="AE59" s="37"/>
      <c r="AF59" s="37"/>
      <c r="AG59" s="37"/>
      <c r="AH59" s="37"/>
      <c r="AI59" s="37"/>
    </row>
    <row r="60" spans="1:35" ht="24.75" customHeight="1">
      <c r="A60" s="35"/>
      <c r="B60" s="431">
        <v>2</v>
      </c>
      <c r="C60" s="432">
        <v>221</v>
      </c>
      <c r="D60" s="432"/>
      <c r="E60" s="432" t="s">
        <v>324</v>
      </c>
      <c r="F60" s="421" t="s">
        <v>325</v>
      </c>
      <c r="G60" s="436">
        <v>7084.68</v>
      </c>
      <c r="H60" s="433" t="s">
        <v>294</v>
      </c>
      <c r="I60" s="434">
        <v>0.5</v>
      </c>
      <c r="J60" s="39" t="s">
        <v>283</v>
      </c>
      <c r="K60" s="2">
        <f>+$K$13</f>
        <v>561017</v>
      </c>
      <c r="L60" s="39" t="s">
        <v>283</v>
      </c>
      <c r="M60" s="2">
        <f t="shared" ref="M60:M69" si="7">M38</f>
        <v>561121</v>
      </c>
      <c r="N60" s="416" t="s">
        <v>296</v>
      </c>
      <c r="O60" s="416" t="s">
        <v>297</v>
      </c>
      <c r="P60" s="421"/>
      <c r="Q60" s="422" t="s">
        <v>298</v>
      </c>
      <c r="R60" s="422" t="s">
        <v>299</v>
      </c>
      <c r="S60" s="446">
        <f>IF(COUNTIF(J60:M62,"CUMPLE")&gt;=1,(G60*I60),0)* (IF(N60="PRESENTÓ CERTIFICADO",1,0))* (IF(O60="ACORDE A ITEM 5.2.1 (T.R.)",1,0) )* ( IF(OR(Q60="SIN OBSERVACIÓN", Q60="REQUERIMIENTOS SUBSANADOS"),1,0)) *(IF(OR(R60="NINGUNO", R60="CUMPLEN CON LO SOLICITADO"),1,0))</f>
        <v>3542.34</v>
      </c>
      <c r="T60" s="417"/>
      <c r="U60" s="37"/>
      <c r="V60" s="37"/>
      <c r="W60" s="8"/>
      <c r="X60" s="8"/>
      <c r="Y60" s="8"/>
      <c r="Z60" s="8"/>
      <c r="AA60" s="8"/>
      <c r="AB60" s="8"/>
      <c r="AC60" s="8"/>
      <c r="AD60" s="37"/>
      <c r="AE60" s="37"/>
      <c r="AF60" s="37"/>
      <c r="AG60" s="37"/>
      <c r="AH60" s="37"/>
      <c r="AI60" s="37"/>
    </row>
    <row r="61" spans="1:35" ht="24.75" customHeight="1">
      <c r="A61" s="35"/>
      <c r="B61" s="417"/>
      <c r="C61" s="417"/>
      <c r="D61" s="417"/>
      <c r="E61" s="417"/>
      <c r="F61" s="417"/>
      <c r="G61" s="417"/>
      <c r="H61" s="417"/>
      <c r="I61" s="417"/>
      <c r="J61" s="39" t="s">
        <v>172</v>
      </c>
      <c r="K61" s="140">
        <f>+$K$14</f>
        <v>561019</v>
      </c>
      <c r="L61" s="39"/>
      <c r="M61" s="2"/>
      <c r="N61" s="417"/>
      <c r="O61" s="417"/>
      <c r="P61" s="417"/>
      <c r="Q61" s="417"/>
      <c r="R61" s="417"/>
      <c r="S61" s="417"/>
      <c r="T61" s="417"/>
      <c r="U61" s="37"/>
      <c r="V61" s="37"/>
      <c r="W61" s="8"/>
      <c r="X61" s="8"/>
      <c r="Y61" s="8"/>
      <c r="Z61" s="8"/>
      <c r="AA61" s="8"/>
      <c r="AB61" s="8"/>
      <c r="AC61" s="8"/>
      <c r="AD61" s="37"/>
      <c r="AE61" s="37"/>
      <c r="AF61" s="37"/>
      <c r="AG61" s="37"/>
      <c r="AH61" s="37"/>
      <c r="AI61" s="37"/>
    </row>
    <row r="62" spans="1:35" ht="24.75" customHeight="1">
      <c r="A62" s="35"/>
      <c r="B62" s="418"/>
      <c r="C62" s="418"/>
      <c r="D62" s="418"/>
      <c r="E62" s="418"/>
      <c r="F62" s="418"/>
      <c r="G62" s="418"/>
      <c r="H62" s="418"/>
      <c r="I62" s="418"/>
      <c r="J62" s="39" t="s">
        <v>283</v>
      </c>
      <c r="K62" s="140">
        <f>+$K$15</f>
        <v>561015</v>
      </c>
      <c r="L62" s="39"/>
      <c r="M62" s="2"/>
      <c r="N62" s="418"/>
      <c r="O62" s="418"/>
      <c r="P62" s="418"/>
      <c r="Q62" s="418"/>
      <c r="R62" s="418"/>
      <c r="S62" s="418"/>
      <c r="T62" s="417"/>
      <c r="U62" s="37"/>
      <c r="V62" s="37"/>
      <c r="W62" s="8"/>
      <c r="X62" s="8"/>
      <c r="Y62" s="8"/>
      <c r="Z62" s="8"/>
      <c r="AA62" s="8"/>
      <c r="AB62" s="8"/>
      <c r="AC62" s="8"/>
      <c r="AD62" s="37"/>
      <c r="AE62" s="37"/>
      <c r="AF62" s="37"/>
      <c r="AG62" s="37"/>
      <c r="AH62" s="37"/>
      <c r="AI62" s="37"/>
    </row>
    <row r="63" spans="1:35" ht="24.75" customHeight="1">
      <c r="A63" s="35"/>
      <c r="B63" s="431">
        <v>3</v>
      </c>
      <c r="C63" s="421">
        <v>268</v>
      </c>
      <c r="D63" s="421"/>
      <c r="E63" s="421" t="s">
        <v>326</v>
      </c>
      <c r="F63" s="421" t="s">
        <v>327</v>
      </c>
      <c r="G63" s="435">
        <v>3212.89</v>
      </c>
      <c r="H63" s="433" t="s">
        <v>287</v>
      </c>
      <c r="I63" s="434">
        <v>1</v>
      </c>
      <c r="J63" s="39" t="s">
        <v>283</v>
      </c>
      <c r="K63" s="140">
        <f>+$K$13</f>
        <v>561017</v>
      </c>
      <c r="L63" s="39" t="s">
        <v>283</v>
      </c>
      <c r="M63" s="2">
        <f t="shared" si="7"/>
        <v>561121</v>
      </c>
      <c r="N63" s="416" t="s">
        <v>296</v>
      </c>
      <c r="O63" s="416" t="s">
        <v>297</v>
      </c>
      <c r="P63" s="421"/>
      <c r="Q63" s="422" t="s">
        <v>298</v>
      </c>
      <c r="R63" s="422" t="s">
        <v>299</v>
      </c>
      <c r="S63" s="446">
        <f>IF(COUNTIF(J63:M65,"CUMPLE")&gt;=1,(G63*I63),0)* (IF(N63="PRESENTÓ CERTIFICADO",1,0))* (IF(O63="ACORDE A ITEM 5.2.1 (T.R.)",1,0) )* ( IF(OR(Q63="SIN OBSERVACIÓN", Q63="REQUERIMIENTOS SUBSANADOS"),1,0)) *(IF(OR(R63="NINGUNO", R63="CUMPLEN CON LO SOLICITADO"),1,0))</f>
        <v>3212.89</v>
      </c>
      <c r="T63" s="417"/>
      <c r="U63" s="37"/>
      <c r="V63" s="37"/>
      <c r="W63" s="8"/>
      <c r="X63" s="8"/>
      <c r="Y63" s="8"/>
      <c r="Z63" s="8"/>
      <c r="AA63" s="8"/>
      <c r="AB63" s="8"/>
      <c r="AC63" s="8"/>
      <c r="AD63" s="37"/>
      <c r="AE63" s="37"/>
      <c r="AF63" s="37"/>
      <c r="AG63" s="37"/>
      <c r="AH63" s="37"/>
      <c r="AI63" s="37"/>
    </row>
    <row r="64" spans="1:35" ht="24.75" customHeight="1">
      <c r="A64" s="35"/>
      <c r="B64" s="417"/>
      <c r="C64" s="417"/>
      <c r="D64" s="417"/>
      <c r="E64" s="417"/>
      <c r="F64" s="417"/>
      <c r="G64" s="417"/>
      <c r="H64" s="417"/>
      <c r="I64" s="417"/>
      <c r="J64" s="39" t="s">
        <v>283</v>
      </c>
      <c r="K64" s="140">
        <f>+$K$14</f>
        <v>561019</v>
      </c>
      <c r="L64" s="39"/>
      <c r="M64" s="2"/>
      <c r="N64" s="417"/>
      <c r="O64" s="417"/>
      <c r="P64" s="417"/>
      <c r="Q64" s="417"/>
      <c r="R64" s="417"/>
      <c r="S64" s="417"/>
      <c r="T64" s="417"/>
      <c r="U64" s="37"/>
      <c r="V64" s="37"/>
      <c r="W64" s="8"/>
      <c r="X64" s="8"/>
      <c r="Y64" s="8"/>
      <c r="Z64" s="8"/>
      <c r="AA64" s="8"/>
      <c r="AB64" s="8"/>
      <c r="AC64" s="8"/>
      <c r="AD64" s="37"/>
      <c r="AE64" s="37"/>
      <c r="AF64" s="37"/>
      <c r="AG64" s="37"/>
      <c r="AH64" s="37"/>
      <c r="AI64" s="37"/>
    </row>
    <row r="65" spans="1:35" ht="24.75" customHeight="1">
      <c r="A65" s="35"/>
      <c r="B65" s="418"/>
      <c r="C65" s="418"/>
      <c r="D65" s="418"/>
      <c r="E65" s="418"/>
      <c r="F65" s="418"/>
      <c r="G65" s="418"/>
      <c r="H65" s="418"/>
      <c r="I65" s="418"/>
      <c r="J65" s="39" t="s">
        <v>283</v>
      </c>
      <c r="K65" s="140">
        <f>+$K$15</f>
        <v>561015</v>
      </c>
      <c r="L65" s="39"/>
      <c r="M65" s="2"/>
      <c r="N65" s="418"/>
      <c r="O65" s="418"/>
      <c r="P65" s="418"/>
      <c r="Q65" s="418"/>
      <c r="R65" s="418"/>
      <c r="S65" s="418"/>
      <c r="T65" s="417"/>
      <c r="U65" s="37"/>
      <c r="V65" s="37"/>
      <c r="W65" s="8"/>
      <c r="X65" s="8"/>
      <c r="Y65" s="8"/>
      <c r="Z65" s="8"/>
      <c r="AA65" s="8"/>
      <c r="AB65" s="8"/>
      <c r="AC65" s="8"/>
      <c r="AD65" s="37"/>
      <c r="AE65" s="37"/>
      <c r="AF65" s="37"/>
      <c r="AG65" s="37"/>
      <c r="AH65" s="37"/>
      <c r="AI65" s="37"/>
    </row>
    <row r="66" spans="1:35" ht="24.75" hidden="1" customHeight="1">
      <c r="A66" s="35"/>
      <c r="B66" s="431">
        <v>4</v>
      </c>
      <c r="C66" s="432"/>
      <c r="D66" s="432"/>
      <c r="E66" s="432"/>
      <c r="F66" s="432"/>
      <c r="G66" s="436"/>
      <c r="H66" s="433"/>
      <c r="I66" s="434"/>
      <c r="J66" s="39"/>
      <c r="K66" s="140">
        <f>+$K$13</f>
        <v>561017</v>
      </c>
      <c r="L66" s="39"/>
      <c r="M66" s="140">
        <f t="shared" si="7"/>
        <v>561121</v>
      </c>
      <c r="N66" s="416"/>
      <c r="O66" s="416"/>
      <c r="P66" s="421"/>
      <c r="Q66" s="422"/>
      <c r="R66" s="422"/>
      <c r="S66" s="446">
        <f>IF(COUNTIF(J66:M68,"CUMPLE")&gt;=1,(G66*I66),0)* (IF(N66="PRESENTÓ CERTIFICADO",1,0))* (IF(O66="ACORDE A ITEM 5.2.1 (T.R.)",1,0) )* ( IF(OR(Q66="SIN OBSERVACIÓN", Q66="REQUERIMIENTOS SUBSANADOS"),1,0)) *(IF(OR(R66="NINGUNO", R66="CUMPLEN CON LO SOLICITADO"),1,0))</f>
        <v>0</v>
      </c>
      <c r="T66" s="417"/>
      <c r="U66" s="37"/>
      <c r="V66" s="37"/>
      <c r="W66" s="8"/>
      <c r="X66" s="8"/>
      <c r="Y66" s="8"/>
      <c r="Z66" s="8"/>
      <c r="AA66" s="8"/>
      <c r="AB66" s="8"/>
      <c r="AC66" s="8"/>
      <c r="AD66" s="37"/>
      <c r="AE66" s="37"/>
      <c r="AF66" s="37"/>
      <c r="AG66" s="37"/>
      <c r="AH66" s="37"/>
      <c r="AI66" s="37"/>
    </row>
    <row r="67" spans="1:35" ht="24.75" hidden="1" customHeight="1">
      <c r="A67" s="35"/>
      <c r="B67" s="417"/>
      <c r="C67" s="417"/>
      <c r="D67" s="417"/>
      <c r="E67" s="417"/>
      <c r="F67" s="417"/>
      <c r="G67" s="417"/>
      <c r="H67" s="417"/>
      <c r="I67" s="417"/>
      <c r="J67" s="39"/>
      <c r="K67" s="140">
        <f>+$K$14</f>
        <v>561019</v>
      </c>
      <c r="L67" s="39"/>
      <c r="M67" s="2"/>
      <c r="N67" s="417"/>
      <c r="O67" s="417"/>
      <c r="P67" s="417"/>
      <c r="Q67" s="417"/>
      <c r="R67" s="417"/>
      <c r="S67" s="417"/>
      <c r="T67" s="417"/>
      <c r="U67" s="37"/>
      <c r="V67" s="37"/>
      <c r="W67" s="8"/>
      <c r="X67" s="8"/>
      <c r="Y67" s="8"/>
      <c r="Z67" s="8"/>
      <c r="AA67" s="8"/>
      <c r="AB67" s="8"/>
      <c r="AC67" s="8"/>
      <c r="AD67" s="37"/>
      <c r="AE67" s="37"/>
      <c r="AF67" s="37"/>
      <c r="AG67" s="37"/>
      <c r="AH67" s="37"/>
      <c r="AI67" s="37"/>
    </row>
    <row r="68" spans="1:35" ht="24.75" hidden="1" customHeight="1">
      <c r="A68" s="35"/>
      <c r="B68" s="418"/>
      <c r="C68" s="418"/>
      <c r="D68" s="418"/>
      <c r="E68" s="418"/>
      <c r="F68" s="418"/>
      <c r="G68" s="418"/>
      <c r="H68" s="418"/>
      <c r="I68" s="418"/>
      <c r="J68" s="39"/>
      <c r="K68" s="140">
        <f>+$K$15</f>
        <v>561015</v>
      </c>
      <c r="L68" s="39"/>
      <c r="M68" s="2"/>
      <c r="N68" s="418"/>
      <c r="O68" s="418"/>
      <c r="P68" s="418"/>
      <c r="Q68" s="418"/>
      <c r="R68" s="418"/>
      <c r="S68" s="418"/>
      <c r="T68" s="417"/>
      <c r="U68" s="37"/>
      <c r="V68" s="37"/>
      <c r="W68" s="8"/>
      <c r="X68" s="8"/>
      <c r="Y68" s="8"/>
      <c r="Z68" s="8"/>
      <c r="AA68" s="8"/>
      <c r="AB68" s="8"/>
      <c r="AC68" s="8"/>
      <c r="AD68" s="37"/>
      <c r="AE68" s="37"/>
      <c r="AF68" s="37"/>
      <c r="AG68" s="37"/>
      <c r="AH68" s="37"/>
      <c r="AI68" s="37"/>
    </row>
    <row r="69" spans="1:35" ht="24.75" hidden="1" customHeight="1">
      <c r="A69" s="35"/>
      <c r="B69" s="431">
        <v>5</v>
      </c>
      <c r="C69" s="421"/>
      <c r="D69" s="421"/>
      <c r="E69" s="421"/>
      <c r="F69" s="421"/>
      <c r="G69" s="435"/>
      <c r="H69" s="433"/>
      <c r="I69" s="434"/>
      <c r="J69" s="39"/>
      <c r="K69" s="140">
        <f>+$K$13</f>
        <v>561017</v>
      </c>
      <c r="L69" s="39"/>
      <c r="M69" s="2">
        <f t="shared" si="7"/>
        <v>561121</v>
      </c>
      <c r="N69" s="416"/>
      <c r="O69" s="416"/>
      <c r="P69" s="421"/>
      <c r="Q69" s="422"/>
      <c r="R69" s="422"/>
      <c r="S69" s="446">
        <f>IF(COUNTIF(J69:M71,"CUMPLE")&gt;=1,(G69*I69),0)* (IF(N69="PRESENTÓ CERTIFICADO",1,0))* (IF(O69="ACORDE A ITEM 5.2.1 (T.R.)",1,0) )* ( IF(OR(Q69="SIN OBSERVACIÓN", Q69="REQUERIMIENTOS SUBSANADOS"),1,0)) *(IF(OR(R69="NINGUNO", R69="CUMPLEN CON LO SOLICITADO"),1,0))</f>
        <v>0</v>
      </c>
      <c r="T69" s="417"/>
      <c r="U69" s="37"/>
      <c r="V69" s="37"/>
      <c r="W69" s="8"/>
      <c r="X69" s="8"/>
      <c r="Y69" s="8"/>
      <c r="Z69" s="8"/>
      <c r="AA69" s="8"/>
      <c r="AB69" s="8"/>
      <c r="AC69" s="8"/>
      <c r="AD69" s="37"/>
      <c r="AE69" s="37"/>
      <c r="AF69" s="37"/>
      <c r="AG69" s="37"/>
      <c r="AH69" s="37"/>
      <c r="AI69" s="37"/>
    </row>
    <row r="70" spans="1:35" ht="24.75" hidden="1" customHeight="1">
      <c r="A70" s="35"/>
      <c r="B70" s="417"/>
      <c r="C70" s="417"/>
      <c r="D70" s="417"/>
      <c r="E70" s="417"/>
      <c r="F70" s="417"/>
      <c r="G70" s="417"/>
      <c r="H70" s="417"/>
      <c r="I70" s="417"/>
      <c r="J70" s="39"/>
      <c r="K70" s="140">
        <f>+$K$14</f>
        <v>561019</v>
      </c>
      <c r="L70" s="39"/>
      <c r="M70" s="2"/>
      <c r="N70" s="417"/>
      <c r="O70" s="417"/>
      <c r="P70" s="417"/>
      <c r="Q70" s="417"/>
      <c r="R70" s="417"/>
      <c r="S70" s="417"/>
      <c r="T70" s="417"/>
      <c r="U70" s="37"/>
      <c r="V70" s="37"/>
      <c r="W70" s="8"/>
      <c r="X70" s="8"/>
      <c r="Y70" s="8"/>
      <c r="Z70" s="8"/>
      <c r="AA70" s="8"/>
      <c r="AB70" s="8"/>
      <c r="AC70" s="8"/>
      <c r="AD70" s="37"/>
      <c r="AE70" s="37"/>
      <c r="AF70" s="37"/>
      <c r="AG70" s="37"/>
      <c r="AH70" s="37"/>
      <c r="AI70" s="37"/>
    </row>
    <row r="71" spans="1:35" ht="24.75" hidden="1" customHeight="1">
      <c r="A71" s="35"/>
      <c r="B71" s="418"/>
      <c r="C71" s="418"/>
      <c r="D71" s="418"/>
      <c r="E71" s="418"/>
      <c r="F71" s="418"/>
      <c r="G71" s="418"/>
      <c r="H71" s="418"/>
      <c r="I71" s="418"/>
      <c r="J71" s="39"/>
      <c r="K71" s="140">
        <f>+$K$15</f>
        <v>561015</v>
      </c>
      <c r="L71" s="39"/>
      <c r="M71" s="2"/>
      <c r="N71" s="418"/>
      <c r="O71" s="418"/>
      <c r="P71" s="418"/>
      <c r="Q71" s="418"/>
      <c r="R71" s="418"/>
      <c r="S71" s="418"/>
      <c r="T71" s="418"/>
      <c r="U71" s="37"/>
      <c r="V71" s="37"/>
      <c r="W71" s="8"/>
      <c r="X71" s="8"/>
      <c r="Y71" s="8"/>
      <c r="Z71" s="8"/>
      <c r="AA71" s="37"/>
      <c r="AB71" s="37"/>
      <c r="AC71" s="37"/>
      <c r="AD71" s="37"/>
      <c r="AE71" s="37"/>
      <c r="AF71" s="37"/>
      <c r="AG71" s="37"/>
      <c r="AH71" s="37"/>
      <c r="AI71" s="37"/>
    </row>
    <row r="72" spans="1:35" ht="24.75" customHeight="1">
      <c r="A72" s="24"/>
      <c r="B72" s="438" t="str">
        <f>IF(S73=" "," ",IF(S73&gt;=$H$6,"CUMPLE CON LA EXPERIENCIA REQUERIDA","NO CUMPLE CON LA EXPERIENCIA REQUERIDA"))</f>
        <v>CUMPLE CON LA EXPERIENCIA REQUERIDA</v>
      </c>
      <c r="C72" s="403"/>
      <c r="D72" s="403"/>
      <c r="E72" s="403"/>
      <c r="F72" s="403"/>
      <c r="G72" s="403"/>
      <c r="H72" s="403"/>
      <c r="I72" s="403"/>
      <c r="J72" s="403"/>
      <c r="K72" s="403"/>
      <c r="L72" s="403"/>
      <c r="M72" s="403"/>
      <c r="N72" s="403"/>
      <c r="O72" s="439"/>
      <c r="P72" s="423" t="s">
        <v>52</v>
      </c>
      <c r="Q72" s="424"/>
      <c r="R72" s="45"/>
      <c r="S72" s="46">
        <f>IF(T57="SI",SUM(S57:S71),0)</f>
        <v>12157.779999999999</v>
      </c>
      <c r="T72" s="445" t="str">
        <f>IF(S73=" "," ",IF(S73&gt;=$H$6,"CUMPLE","NO CUMPLE"))</f>
        <v>CUMPLE</v>
      </c>
      <c r="U72" s="24"/>
      <c r="V72" s="24"/>
      <c r="W72" s="8"/>
      <c r="X72" s="8"/>
      <c r="Y72" s="8"/>
      <c r="Z72" s="8"/>
      <c r="AA72" s="24"/>
      <c r="AB72" s="24"/>
      <c r="AC72" s="24"/>
      <c r="AD72" s="24"/>
      <c r="AE72" s="24"/>
      <c r="AF72" s="24"/>
      <c r="AG72" s="24"/>
      <c r="AH72" s="24"/>
      <c r="AI72" s="24"/>
    </row>
    <row r="73" spans="1:35" ht="24.75" customHeight="1">
      <c r="A73" s="37"/>
      <c r="B73" s="440"/>
      <c r="C73" s="441"/>
      <c r="D73" s="441"/>
      <c r="E73" s="441"/>
      <c r="F73" s="441"/>
      <c r="G73" s="441"/>
      <c r="H73" s="441"/>
      <c r="I73" s="441"/>
      <c r="J73" s="441"/>
      <c r="K73" s="441"/>
      <c r="L73" s="441"/>
      <c r="M73" s="441"/>
      <c r="N73" s="441"/>
      <c r="O73" s="442"/>
      <c r="P73" s="423" t="s">
        <v>53</v>
      </c>
      <c r="Q73" s="424"/>
      <c r="R73" s="45"/>
      <c r="S73" s="47">
        <f>IFERROR((S72/$P$6)," ")</f>
        <v>14.120534262485481</v>
      </c>
      <c r="T73" s="418"/>
      <c r="U73" s="37"/>
      <c r="V73" s="37"/>
      <c r="W73" s="8"/>
      <c r="X73" s="8"/>
      <c r="Y73" s="8"/>
      <c r="Z73" s="8"/>
      <c r="AA73" s="37"/>
      <c r="AB73" s="37"/>
      <c r="AC73" s="37"/>
      <c r="AD73" s="37"/>
      <c r="AE73" s="37"/>
      <c r="AF73" s="37"/>
      <c r="AG73" s="37"/>
      <c r="AH73" s="37"/>
      <c r="AI73" s="37"/>
    </row>
    <row r="74" spans="1:35" ht="30" customHeight="1">
      <c r="A74" s="8"/>
      <c r="B74" s="8"/>
      <c r="C74" s="8"/>
      <c r="D74" s="8"/>
      <c r="E74" s="20"/>
      <c r="F74" s="21"/>
      <c r="G74" s="21"/>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row>
    <row r="75" spans="1:35" ht="30" customHeight="1">
      <c r="A75" s="8"/>
      <c r="B75" s="8"/>
      <c r="C75" s="8"/>
      <c r="D75" s="8"/>
      <c r="E75" s="20"/>
      <c r="F75" s="21"/>
      <c r="G75" s="21"/>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row>
    <row r="76" spans="1:35" ht="36" customHeight="1">
      <c r="A76" s="8"/>
      <c r="B76" s="22">
        <v>4</v>
      </c>
      <c r="C76" s="443" t="s">
        <v>54</v>
      </c>
      <c r="D76" s="427"/>
      <c r="E76" s="424"/>
      <c r="F76" s="426" t="str">
        <f>IFERROR(VLOOKUP(B76,LISTA_OFERENTES,2,FALSE)," ")</f>
        <v>AVANTIKA COLOMBIA S.A.S</v>
      </c>
      <c r="G76" s="427"/>
      <c r="H76" s="427"/>
      <c r="I76" s="427"/>
      <c r="J76" s="427"/>
      <c r="K76" s="427"/>
      <c r="L76" s="427"/>
      <c r="M76" s="427"/>
      <c r="N76" s="427"/>
      <c r="O76" s="424"/>
      <c r="P76" s="428" t="s">
        <v>32</v>
      </c>
      <c r="Q76" s="427"/>
      <c r="R76" s="424"/>
      <c r="S76" s="23">
        <f>5-(INT(COUNTBLANK(C79:C93))-10)</f>
        <v>3</v>
      </c>
      <c r="T76" s="24"/>
      <c r="U76" s="8"/>
      <c r="V76" s="8"/>
      <c r="W76" s="8"/>
      <c r="X76" s="8"/>
      <c r="Y76" s="8"/>
      <c r="Z76" s="8"/>
      <c r="AA76" s="8"/>
      <c r="AB76" s="8"/>
      <c r="AC76" s="8"/>
      <c r="AD76" s="8"/>
      <c r="AE76" s="8"/>
      <c r="AF76" s="8"/>
      <c r="AG76" s="8"/>
      <c r="AH76" s="8"/>
      <c r="AI76" s="8"/>
    </row>
    <row r="77" spans="1:35" ht="50.25" customHeight="1">
      <c r="A77" s="38"/>
      <c r="B77" s="444" t="s">
        <v>33</v>
      </c>
      <c r="C77" s="425" t="s">
        <v>34</v>
      </c>
      <c r="D77" s="425" t="s">
        <v>35</v>
      </c>
      <c r="E77" s="425" t="s">
        <v>36</v>
      </c>
      <c r="F77" s="425" t="s">
        <v>37</v>
      </c>
      <c r="G77" s="425" t="s">
        <v>38</v>
      </c>
      <c r="H77" s="425" t="s">
        <v>39</v>
      </c>
      <c r="I77" s="425" t="s">
        <v>40</v>
      </c>
      <c r="J77" s="429" t="s">
        <v>41</v>
      </c>
      <c r="K77" s="427"/>
      <c r="L77" s="427"/>
      <c r="M77" s="424"/>
      <c r="N77" s="425" t="s">
        <v>42</v>
      </c>
      <c r="O77" s="425" t="s">
        <v>43</v>
      </c>
      <c r="P77" s="48" t="s">
        <v>44</v>
      </c>
      <c r="Q77" s="48"/>
      <c r="R77" s="425" t="s">
        <v>45</v>
      </c>
      <c r="S77" s="425" t="s">
        <v>46</v>
      </c>
      <c r="T77" s="425" t="str">
        <f>T11</f>
        <v>CUMPLE CON EL REQUERIMIENTO OBLIGATORIO DE ESTAR INSCRITA EN AL MENOS DOS DE LOS CÓDIGOS UNSPSC PARA LA EXPERIENCIA GENERAL</v>
      </c>
      <c r="U77" s="49"/>
      <c r="V77" s="49"/>
      <c r="W77" s="8"/>
      <c r="X77" s="8"/>
      <c r="Y77" s="8"/>
      <c r="Z77" s="8"/>
      <c r="AA77" s="8"/>
      <c r="AB77" s="8"/>
      <c r="AC77" s="8"/>
      <c r="AD77" s="38"/>
      <c r="AE77" s="38"/>
      <c r="AF77" s="38"/>
      <c r="AG77" s="38"/>
      <c r="AH77" s="38"/>
      <c r="AI77" s="38"/>
    </row>
    <row r="78" spans="1:35" ht="105.75" customHeight="1">
      <c r="A78" s="38"/>
      <c r="B78" s="418"/>
      <c r="C78" s="418"/>
      <c r="D78" s="418"/>
      <c r="E78" s="418"/>
      <c r="F78" s="418"/>
      <c r="G78" s="418"/>
      <c r="H78" s="418"/>
      <c r="I78" s="418"/>
      <c r="J78" s="430" t="s">
        <v>55</v>
      </c>
      <c r="K78" s="427"/>
      <c r="L78" s="427"/>
      <c r="M78" s="424"/>
      <c r="N78" s="418"/>
      <c r="O78" s="418"/>
      <c r="P78" s="28" t="s">
        <v>9</v>
      </c>
      <c r="Q78" s="28" t="s">
        <v>50</v>
      </c>
      <c r="R78" s="418"/>
      <c r="S78" s="418"/>
      <c r="T78" s="418"/>
      <c r="U78" s="49"/>
      <c r="V78" s="49"/>
      <c r="W78" s="8"/>
      <c r="X78" s="8"/>
      <c r="Y78" s="8"/>
      <c r="Z78" s="8"/>
      <c r="AA78" s="8"/>
      <c r="AB78" s="8"/>
      <c r="AC78" s="8"/>
      <c r="AD78" s="38"/>
      <c r="AE78" s="38"/>
      <c r="AF78" s="38"/>
      <c r="AG78" s="38"/>
      <c r="AH78" s="38"/>
      <c r="AI78" s="38"/>
    </row>
    <row r="79" spans="1:35" ht="24.75" customHeight="1">
      <c r="A79" s="35"/>
      <c r="B79" s="431">
        <v>1</v>
      </c>
      <c r="C79" s="421">
        <v>211</v>
      </c>
      <c r="D79" s="421"/>
      <c r="E79" s="421"/>
      <c r="F79" s="421" t="s">
        <v>323</v>
      </c>
      <c r="G79" s="435">
        <v>5402.55</v>
      </c>
      <c r="H79" s="433" t="s">
        <v>287</v>
      </c>
      <c r="I79" s="434">
        <v>1</v>
      </c>
      <c r="J79" s="39" t="s">
        <v>283</v>
      </c>
      <c r="K79" s="2">
        <f>+$K$13</f>
        <v>561017</v>
      </c>
      <c r="L79" s="39" t="s">
        <v>283</v>
      </c>
      <c r="M79" s="2">
        <f>+$M$13</f>
        <v>561121</v>
      </c>
      <c r="N79" s="448" t="s">
        <v>296</v>
      </c>
      <c r="O79" s="448" t="s">
        <v>297</v>
      </c>
      <c r="P79" s="453"/>
      <c r="Q79" s="452" t="s">
        <v>298</v>
      </c>
      <c r="R79" s="422" t="s">
        <v>299</v>
      </c>
      <c r="S79" s="446">
        <f>IF(COUNTIF(J79:M81,"CUMPLE")&gt;=1,(G79*I79),0)* (IF(N79="PRESENTÓ CERTIFICADO",1,0))* (IF(O79="ACORDE A ITEM 5.2.1 (T.R.)",1,0) )* ( IF(OR(Q79="SIN OBSERVACIÓN", Q79="REQUERIMIENTOS SUBSANADOS"),1,0)) *(IF(OR(R79="NINGUNO", R79="CUMPLEN CON LO SOLICITADO"),1,0))</f>
        <v>5402.55</v>
      </c>
      <c r="T79" s="447" t="s">
        <v>171</v>
      </c>
      <c r="U79" s="37"/>
      <c r="V79" s="37"/>
      <c r="W79" s="8"/>
      <c r="X79" s="8"/>
      <c r="Y79" s="8"/>
      <c r="Z79" s="8"/>
      <c r="AA79" s="8"/>
      <c r="AB79" s="8"/>
      <c r="AC79" s="8"/>
      <c r="AD79" s="37"/>
      <c r="AE79" s="37"/>
      <c r="AF79" s="37"/>
      <c r="AG79" s="37"/>
      <c r="AH79" s="37"/>
      <c r="AI79" s="37"/>
    </row>
    <row r="80" spans="1:35" ht="24.75" customHeight="1">
      <c r="A80" s="35"/>
      <c r="B80" s="417"/>
      <c r="C80" s="417"/>
      <c r="D80" s="417"/>
      <c r="E80" s="417"/>
      <c r="F80" s="417"/>
      <c r="G80" s="417"/>
      <c r="H80" s="417"/>
      <c r="I80" s="417"/>
      <c r="J80" s="39" t="s">
        <v>172</v>
      </c>
      <c r="K80" s="2">
        <f>+$K$14</f>
        <v>561019</v>
      </c>
      <c r="L80" s="39"/>
      <c r="M80" s="2"/>
      <c r="N80" s="417"/>
      <c r="O80" s="417"/>
      <c r="P80" s="417"/>
      <c r="Q80" s="417"/>
      <c r="R80" s="417"/>
      <c r="S80" s="417"/>
      <c r="T80" s="417"/>
      <c r="U80" s="37"/>
      <c r="V80" s="37"/>
      <c r="W80" s="8"/>
      <c r="X80" s="8"/>
      <c r="Y80" s="8"/>
      <c r="Z80" s="8"/>
      <c r="AA80" s="8"/>
      <c r="AB80" s="8"/>
      <c r="AC80" s="8"/>
      <c r="AD80" s="37"/>
      <c r="AE80" s="37"/>
      <c r="AF80" s="37"/>
      <c r="AG80" s="37"/>
      <c r="AH80" s="37"/>
      <c r="AI80" s="37"/>
    </row>
    <row r="81" spans="1:35" ht="24.75" customHeight="1">
      <c r="A81" s="35"/>
      <c r="B81" s="418"/>
      <c r="C81" s="418"/>
      <c r="D81" s="418"/>
      <c r="E81" s="418"/>
      <c r="F81" s="418"/>
      <c r="G81" s="418"/>
      <c r="H81" s="418"/>
      <c r="I81" s="418"/>
      <c r="J81" s="39" t="s">
        <v>283</v>
      </c>
      <c r="K81" s="2">
        <f>+$K$15</f>
        <v>561015</v>
      </c>
      <c r="L81" s="39"/>
      <c r="M81" s="2"/>
      <c r="N81" s="418"/>
      <c r="O81" s="418"/>
      <c r="P81" s="418"/>
      <c r="Q81" s="418"/>
      <c r="R81" s="418"/>
      <c r="S81" s="418"/>
      <c r="T81" s="417"/>
      <c r="U81" s="37"/>
      <c r="V81" s="37"/>
      <c r="W81" s="8"/>
      <c r="X81" s="8"/>
      <c r="Y81" s="8"/>
      <c r="Z81" s="8"/>
      <c r="AA81" s="8"/>
      <c r="AB81" s="8"/>
      <c r="AC81" s="8"/>
      <c r="AD81" s="37"/>
      <c r="AE81" s="37"/>
      <c r="AF81" s="37"/>
      <c r="AG81" s="37"/>
      <c r="AH81" s="37"/>
      <c r="AI81" s="37"/>
    </row>
    <row r="82" spans="1:35" ht="24.75" customHeight="1">
      <c r="A82" s="35"/>
      <c r="B82" s="431">
        <v>2</v>
      </c>
      <c r="C82" s="432">
        <v>221</v>
      </c>
      <c r="D82" s="432"/>
      <c r="E82" s="432" t="s">
        <v>324</v>
      </c>
      <c r="F82" s="421" t="s">
        <v>325</v>
      </c>
      <c r="G82" s="436">
        <v>7084.68</v>
      </c>
      <c r="H82" s="433" t="s">
        <v>294</v>
      </c>
      <c r="I82" s="434">
        <v>0.5</v>
      </c>
      <c r="J82" s="39" t="s">
        <v>283</v>
      </c>
      <c r="K82" s="2">
        <f>+$K$13</f>
        <v>561017</v>
      </c>
      <c r="L82" s="39" t="s">
        <v>283</v>
      </c>
      <c r="M82" s="2">
        <f t="shared" ref="M82:M91" si="8">M60</f>
        <v>561121</v>
      </c>
      <c r="N82" s="448" t="s">
        <v>296</v>
      </c>
      <c r="O82" s="448" t="s">
        <v>297</v>
      </c>
      <c r="P82" s="453"/>
      <c r="Q82" s="452" t="s">
        <v>298</v>
      </c>
      <c r="R82" s="422" t="s">
        <v>299</v>
      </c>
      <c r="S82" s="446">
        <f>IF(COUNTIF(J82:M84,"CUMPLE")&gt;=1,(G82*I82),0)* (IF(N82="PRESENTÓ CERTIFICADO",1,0))* (IF(O82="ACORDE A ITEM 5.2.1 (T.R.)",1,0) )* ( IF(OR(Q82="SIN OBSERVACIÓN", Q82="REQUERIMIENTOS SUBSANADOS"),1,0)) *(IF(OR(R82="NINGUNO", R82="CUMPLEN CON LO SOLICITADO"),1,0))</f>
        <v>3542.34</v>
      </c>
      <c r="T82" s="417"/>
      <c r="U82" s="37"/>
      <c r="V82" s="37"/>
      <c r="W82" s="8"/>
      <c r="X82" s="8"/>
      <c r="Y82" s="8"/>
      <c r="Z82" s="8"/>
      <c r="AA82" s="8"/>
      <c r="AB82" s="8"/>
      <c r="AC82" s="8"/>
      <c r="AD82" s="37"/>
      <c r="AE82" s="37"/>
      <c r="AF82" s="37"/>
      <c r="AG82" s="37"/>
      <c r="AH82" s="37"/>
      <c r="AI82" s="37"/>
    </row>
    <row r="83" spans="1:35" ht="24.75" customHeight="1">
      <c r="A83" s="35"/>
      <c r="B83" s="417"/>
      <c r="C83" s="417"/>
      <c r="D83" s="417"/>
      <c r="E83" s="417"/>
      <c r="F83" s="417"/>
      <c r="G83" s="417"/>
      <c r="H83" s="417"/>
      <c r="I83" s="417"/>
      <c r="J83" s="39" t="s">
        <v>172</v>
      </c>
      <c r="K83" s="2">
        <f>+$K$14</f>
        <v>561019</v>
      </c>
      <c r="L83" s="39"/>
      <c r="M83" s="2"/>
      <c r="N83" s="417"/>
      <c r="O83" s="417"/>
      <c r="P83" s="417"/>
      <c r="Q83" s="417"/>
      <c r="R83" s="417"/>
      <c r="S83" s="417"/>
      <c r="T83" s="417"/>
      <c r="U83" s="37"/>
      <c r="V83" s="37"/>
      <c r="W83" s="8"/>
      <c r="X83" s="8"/>
      <c r="Y83" s="8"/>
      <c r="Z83" s="8"/>
      <c r="AA83" s="8"/>
      <c r="AB83" s="8"/>
      <c r="AC83" s="8"/>
      <c r="AD83" s="37"/>
      <c r="AE83" s="37"/>
      <c r="AF83" s="37"/>
      <c r="AG83" s="37"/>
      <c r="AH83" s="37"/>
      <c r="AI83" s="37"/>
    </row>
    <row r="84" spans="1:35" ht="24.75" customHeight="1">
      <c r="A84" s="35"/>
      <c r="B84" s="418"/>
      <c r="C84" s="418"/>
      <c r="D84" s="418"/>
      <c r="E84" s="418"/>
      <c r="F84" s="418"/>
      <c r="G84" s="418"/>
      <c r="H84" s="418"/>
      <c r="I84" s="418"/>
      <c r="J84" s="39" t="s">
        <v>283</v>
      </c>
      <c r="K84" s="2">
        <f>+$K$15</f>
        <v>561015</v>
      </c>
      <c r="L84" s="39"/>
      <c r="M84" s="2"/>
      <c r="N84" s="418"/>
      <c r="O84" s="418"/>
      <c r="P84" s="418"/>
      <c r="Q84" s="418"/>
      <c r="R84" s="418"/>
      <c r="S84" s="418"/>
      <c r="T84" s="417"/>
      <c r="U84" s="37"/>
      <c r="V84" s="37"/>
      <c r="W84" s="8"/>
      <c r="X84" s="8"/>
      <c r="Y84" s="8"/>
      <c r="Z84" s="8"/>
      <c r="AA84" s="8"/>
      <c r="AB84" s="8"/>
      <c r="AC84" s="8"/>
      <c r="AD84" s="37"/>
      <c r="AE84" s="37"/>
      <c r="AF84" s="37"/>
      <c r="AG84" s="37"/>
      <c r="AH84" s="37"/>
      <c r="AI84" s="37"/>
    </row>
    <row r="85" spans="1:35" ht="24.75" customHeight="1">
      <c r="A85" s="35"/>
      <c r="B85" s="431">
        <v>3</v>
      </c>
      <c r="C85" s="421">
        <v>268</v>
      </c>
      <c r="D85" s="421"/>
      <c r="E85" s="421" t="s">
        <v>326</v>
      </c>
      <c r="F85" s="421" t="s">
        <v>327</v>
      </c>
      <c r="G85" s="435">
        <v>3212.89</v>
      </c>
      <c r="H85" s="433" t="s">
        <v>287</v>
      </c>
      <c r="I85" s="434">
        <v>1</v>
      </c>
      <c r="J85" s="39" t="s">
        <v>283</v>
      </c>
      <c r="K85" s="2">
        <f>+$K$13</f>
        <v>561017</v>
      </c>
      <c r="L85" s="39" t="s">
        <v>283</v>
      </c>
      <c r="M85" s="2">
        <f t="shared" si="8"/>
        <v>561121</v>
      </c>
      <c r="N85" s="416" t="s">
        <v>296</v>
      </c>
      <c r="O85" s="416" t="s">
        <v>297</v>
      </c>
      <c r="P85" s="421"/>
      <c r="Q85" s="422" t="s">
        <v>298</v>
      </c>
      <c r="R85" s="422" t="s">
        <v>299</v>
      </c>
      <c r="S85" s="446">
        <f>IF(COUNTIF(J85:M87,"CUMPLE")&gt;=1,(G85*I85),0)* (IF(N85="PRESENTÓ CERTIFICADO",1,0))* (IF(O85="ACORDE A ITEM 5.2.1 (T.R.)",1,0) )* ( IF(OR(Q85="SIN OBSERVACIÓN", Q85="REQUERIMIENTOS SUBSANADOS"),1,0)) *(IF(OR(R85="NINGUNO", R85="CUMPLEN CON LO SOLICITADO"),1,0))</f>
        <v>3212.89</v>
      </c>
      <c r="T85" s="417"/>
      <c r="U85" s="37"/>
      <c r="V85" s="37"/>
      <c r="W85" s="8"/>
      <c r="X85" s="8"/>
      <c r="Y85" s="8"/>
      <c r="Z85" s="8"/>
      <c r="AA85" s="8"/>
      <c r="AB85" s="8"/>
      <c r="AC85" s="8"/>
      <c r="AD85" s="37"/>
      <c r="AE85" s="37"/>
      <c r="AF85" s="37"/>
      <c r="AG85" s="37"/>
      <c r="AH85" s="37"/>
      <c r="AI85" s="37"/>
    </row>
    <row r="86" spans="1:35" ht="24.75" customHeight="1">
      <c r="A86" s="35"/>
      <c r="B86" s="417"/>
      <c r="C86" s="417"/>
      <c r="D86" s="417"/>
      <c r="E86" s="417"/>
      <c r="F86" s="417"/>
      <c r="G86" s="417"/>
      <c r="H86" s="417"/>
      <c r="I86" s="417"/>
      <c r="J86" s="39" t="s">
        <v>283</v>
      </c>
      <c r="K86" s="2">
        <f>+$K$14</f>
        <v>561019</v>
      </c>
      <c r="L86" s="39"/>
      <c r="M86" s="2"/>
      <c r="N86" s="417"/>
      <c r="O86" s="417"/>
      <c r="P86" s="417"/>
      <c r="Q86" s="417"/>
      <c r="R86" s="417"/>
      <c r="S86" s="417"/>
      <c r="T86" s="417"/>
      <c r="U86" s="37"/>
      <c r="V86" s="37"/>
      <c r="W86" s="8"/>
      <c r="X86" s="8"/>
      <c r="Y86" s="8"/>
      <c r="Z86" s="8"/>
      <c r="AA86" s="8"/>
      <c r="AB86" s="8"/>
      <c r="AC86" s="8"/>
      <c r="AD86" s="37"/>
      <c r="AE86" s="37"/>
      <c r="AF86" s="37"/>
      <c r="AG86" s="37"/>
      <c r="AH86" s="37"/>
      <c r="AI86" s="37"/>
    </row>
    <row r="87" spans="1:35" ht="24.75" customHeight="1">
      <c r="A87" s="35"/>
      <c r="B87" s="418"/>
      <c r="C87" s="418"/>
      <c r="D87" s="418"/>
      <c r="E87" s="418"/>
      <c r="F87" s="418"/>
      <c r="G87" s="418"/>
      <c r="H87" s="418"/>
      <c r="I87" s="418"/>
      <c r="J87" s="39" t="s">
        <v>283</v>
      </c>
      <c r="K87" s="2">
        <f>+$K$15</f>
        <v>561015</v>
      </c>
      <c r="L87" s="39"/>
      <c r="M87" s="2"/>
      <c r="N87" s="418"/>
      <c r="O87" s="418"/>
      <c r="P87" s="418"/>
      <c r="Q87" s="418"/>
      <c r="R87" s="418"/>
      <c r="S87" s="418"/>
      <c r="T87" s="417"/>
      <c r="U87" s="37"/>
      <c r="V87" s="37"/>
      <c r="W87" s="8"/>
      <c r="X87" s="8"/>
      <c r="Y87" s="8"/>
      <c r="Z87" s="8"/>
      <c r="AA87" s="8"/>
      <c r="AB87" s="8"/>
      <c r="AC87" s="8"/>
      <c r="AD87" s="37"/>
      <c r="AE87" s="37"/>
      <c r="AF87" s="37"/>
      <c r="AG87" s="37"/>
      <c r="AH87" s="37"/>
      <c r="AI87" s="37"/>
    </row>
    <row r="88" spans="1:35" ht="24.75" hidden="1" customHeight="1">
      <c r="A88" s="35"/>
      <c r="B88" s="431">
        <v>4</v>
      </c>
      <c r="C88" s="432"/>
      <c r="D88" s="432"/>
      <c r="E88" s="432"/>
      <c r="F88" s="432"/>
      <c r="G88" s="436"/>
      <c r="H88" s="433"/>
      <c r="I88" s="434"/>
      <c r="J88" s="39"/>
      <c r="K88" s="2">
        <f>+$K$13</f>
        <v>561017</v>
      </c>
      <c r="L88" s="39"/>
      <c r="M88" s="2">
        <f t="shared" si="8"/>
        <v>561121</v>
      </c>
      <c r="N88" s="416"/>
      <c r="O88" s="416"/>
      <c r="P88" s="419"/>
      <c r="Q88" s="420"/>
      <c r="R88" s="422"/>
      <c r="S88" s="446">
        <f>IF(COUNTIF(J88:M90,"CUMPLE")&gt;=1,(G88*I88),0)* (IF(N88="PRESENTÓ CERTIFICADO",1,0))* (IF(O88="ACORDE A ITEM 5.2.1 (T.R.)",1,0) )* ( IF(OR(Q88="SIN OBSERVACIÓN", Q88="REQUERIMIENTOS SUBSANADOS"),1,0)) *(IF(OR(R88="NINGUNO", R88="CUMPLEN CON LO SOLICITADO"),1,0))</f>
        <v>0</v>
      </c>
      <c r="T88" s="417"/>
      <c r="U88" s="37"/>
      <c r="V88" s="37"/>
      <c r="W88" s="8"/>
      <c r="X88" s="8"/>
      <c r="Y88" s="8"/>
      <c r="Z88" s="8"/>
      <c r="AA88" s="8"/>
      <c r="AB88" s="8"/>
      <c r="AC88" s="8"/>
      <c r="AD88" s="37"/>
      <c r="AE88" s="37"/>
      <c r="AF88" s="37"/>
      <c r="AG88" s="37"/>
      <c r="AH88" s="37"/>
      <c r="AI88" s="37"/>
    </row>
    <row r="89" spans="1:35" ht="24.75" hidden="1" customHeight="1">
      <c r="A89" s="35"/>
      <c r="B89" s="417"/>
      <c r="C89" s="417"/>
      <c r="D89" s="417"/>
      <c r="E89" s="417"/>
      <c r="F89" s="417"/>
      <c r="G89" s="417"/>
      <c r="H89" s="417"/>
      <c r="I89" s="417"/>
      <c r="J89" s="39"/>
      <c r="K89" s="2">
        <f>+$K$14</f>
        <v>561019</v>
      </c>
      <c r="L89" s="39"/>
      <c r="M89" s="2"/>
      <c r="N89" s="417"/>
      <c r="O89" s="417"/>
      <c r="P89" s="417"/>
      <c r="Q89" s="417"/>
      <c r="R89" s="417"/>
      <c r="S89" s="417"/>
      <c r="T89" s="417"/>
      <c r="U89" s="37"/>
      <c r="V89" s="37"/>
      <c r="W89" s="8"/>
      <c r="X89" s="8"/>
      <c r="Y89" s="8"/>
      <c r="Z89" s="8"/>
      <c r="AA89" s="8"/>
      <c r="AB89" s="8"/>
      <c r="AC89" s="8"/>
      <c r="AD89" s="37"/>
      <c r="AE89" s="37"/>
      <c r="AF89" s="37"/>
      <c r="AG89" s="37"/>
      <c r="AH89" s="37"/>
      <c r="AI89" s="37"/>
    </row>
    <row r="90" spans="1:35" ht="24.75" hidden="1" customHeight="1">
      <c r="A90" s="35"/>
      <c r="B90" s="418"/>
      <c r="C90" s="418"/>
      <c r="D90" s="418"/>
      <c r="E90" s="418"/>
      <c r="F90" s="418"/>
      <c r="G90" s="418"/>
      <c r="H90" s="418"/>
      <c r="I90" s="418"/>
      <c r="J90" s="39"/>
      <c r="K90" s="2">
        <f>+$K$15</f>
        <v>561015</v>
      </c>
      <c r="L90" s="39"/>
      <c r="M90" s="2"/>
      <c r="N90" s="418"/>
      <c r="O90" s="418"/>
      <c r="P90" s="418"/>
      <c r="Q90" s="418"/>
      <c r="R90" s="418"/>
      <c r="S90" s="418"/>
      <c r="T90" s="417"/>
      <c r="U90" s="37"/>
      <c r="V90" s="37"/>
      <c r="W90" s="8"/>
      <c r="X90" s="8"/>
      <c r="Y90" s="8"/>
      <c r="Z90" s="8"/>
      <c r="AA90" s="8"/>
      <c r="AB90" s="8"/>
      <c r="AC90" s="8"/>
      <c r="AD90" s="37"/>
      <c r="AE90" s="37"/>
      <c r="AF90" s="37"/>
      <c r="AG90" s="37"/>
      <c r="AH90" s="37"/>
      <c r="AI90" s="37"/>
    </row>
    <row r="91" spans="1:35" ht="24.75" hidden="1" customHeight="1">
      <c r="A91" s="35"/>
      <c r="B91" s="431">
        <v>5</v>
      </c>
      <c r="C91" s="421"/>
      <c r="D91" s="421"/>
      <c r="E91" s="421"/>
      <c r="F91" s="421"/>
      <c r="G91" s="435"/>
      <c r="H91" s="433"/>
      <c r="I91" s="434"/>
      <c r="J91" s="39"/>
      <c r="K91" s="2">
        <f>+$K$13</f>
        <v>561017</v>
      </c>
      <c r="L91" s="39"/>
      <c r="M91" s="2">
        <f t="shared" si="8"/>
        <v>561121</v>
      </c>
      <c r="N91" s="416"/>
      <c r="O91" s="416"/>
      <c r="P91" s="421"/>
      <c r="Q91" s="422"/>
      <c r="R91" s="422"/>
      <c r="S91" s="446">
        <f>IF(COUNTIF(J91:M93,"CUMPLE")&gt;=1,(G91*I91),0)* (IF(N91="PRESENTÓ CERTIFICADO",1,0))* (IF(O91="ACORDE A ITEM 5.2.1 (T.R.)",1,0) )* ( IF(OR(Q91="SIN OBSERVACIÓN", Q91="REQUERIMIENTOS SUBSANADOS"),1,0)) *(IF(OR(R91="NINGUNO", R91="CUMPLEN CON LO SOLICITADO"),1,0))</f>
        <v>0</v>
      </c>
      <c r="T91" s="417"/>
      <c r="U91" s="37"/>
      <c r="V91" s="37"/>
      <c r="W91" s="8"/>
      <c r="X91" s="8"/>
      <c r="Y91" s="8"/>
      <c r="Z91" s="8"/>
      <c r="AA91" s="8"/>
      <c r="AB91" s="8"/>
      <c r="AC91" s="8"/>
      <c r="AD91" s="37"/>
      <c r="AE91" s="37"/>
      <c r="AF91" s="37"/>
      <c r="AG91" s="37"/>
      <c r="AH91" s="37"/>
      <c r="AI91" s="37"/>
    </row>
    <row r="92" spans="1:35" ht="24.75" hidden="1" customHeight="1">
      <c r="A92" s="35"/>
      <c r="B92" s="417"/>
      <c r="C92" s="417"/>
      <c r="D92" s="417"/>
      <c r="E92" s="417"/>
      <c r="F92" s="417"/>
      <c r="G92" s="417"/>
      <c r="H92" s="417"/>
      <c r="I92" s="417"/>
      <c r="J92" s="39"/>
      <c r="K92" s="2">
        <f>+$K$14</f>
        <v>561019</v>
      </c>
      <c r="L92" s="39"/>
      <c r="M92" s="2"/>
      <c r="N92" s="417"/>
      <c r="O92" s="417"/>
      <c r="P92" s="417"/>
      <c r="Q92" s="417"/>
      <c r="R92" s="417"/>
      <c r="S92" s="417"/>
      <c r="T92" s="417"/>
      <c r="U92" s="37"/>
      <c r="V92" s="37"/>
      <c r="W92" s="8"/>
      <c r="X92" s="8"/>
      <c r="Y92" s="8"/>
      <c r="Z92" s="8"/>
      <c r="AA92" s="8"/>
      <c r="AB92" s="8"/>
      <c r="AC92" s="8"/>
      <c r="AD92" s="37"/>
      <c r="AE92" s="37"/>
      <c r="AF92" s="37"/>
      <c r="AG92" s="37"/>
      <c r="AH92" s="37"/>
      <c r="AI92" s="37"/>
    </row>
    <row r="93" spans="1:35" ht="24.75" hidden="1" customHeight="1">
      <c r="A93" s="35"/>
      <c r="B93" s="418"/>
      <c r="C93" s="418"/>
      <c r="D93" s="418"/>
      <c r="E93" s="418"/>
      <c r="F93" s="418"/>
      <c r="G93" s="418"/>
      <c r="H93" s="418"/>
      <c r="I93" s="418"/>
      <c r="J93" s="39"/>
      <c r="K93" s="2">
        <f>+$K$15</f>
        <v>561015</v>
      </c>
      <c r="L93" s="39"/>
      <c r="M93" s="2"/>
      <c r="N93" s="418"/>
      <c r="O93" s="418"/>
      <c r="P93" s="418"/>
      <c r="Q93" s="418"/>
      <c r="R93" s="418"/>
      <c r="S93" s="418"/>
      <c r="T93" s="418"/>
      <c r="U93" s="37"/>
      <c r="V93" s="37"/>
      <c r="W93" s="8"/>
      <c r="X93" s="8"/>
      <c r="Y93" s="8"/>
      <c r="Z93" s="8"/>
      <c r="AA93" s="37"/>
      <c r="AB93" s="37"/>
      <c r="AC93" s="37"/>
      <c r="AD93" s="37"/>
      <c r="AE93" s="37"/>
      <c r="AF93" s="37"/>
      <c r="AG93" s="37"/>
      <c r="AH93" s="37"/>
      <c r="AI93" s="37"/>
    </row>
    <row r="94" spans="1:35" ht="24.75" customHeight="1">
      <c r="A94" s="24"/>
      <c r="B94" s="438" t="str">
        <f>IF(S95=" "," ",IF(S95&gt;=$H$6,"CUMPLE CON LA EXPERIENCIA REQUERIDA","NO CUMPLE CON LA EXPERIENCIA REQUERIDA"))</f>
        <v>CUMPLE CON LA EXPERIENCIA REQUERIDA</v>
      </c>
      <c r="C94" s="403"/>
      <c r="D94" s="403"/>
      <c r="E94" s="403"/>
      <c r="F94" s="403"/>
      <c r="G94" s="403"/>
      <c r="H94" s="403"/>
      <c r="I94" s="403"/>
      <c r="J94" s="403"/>
      <c r="K94" s="403"/>
      <c r="L94" s="403"/>
      <c r="M94" s="403"/>
      <c r="N94" s="403"/>
      <c r="O94" s="439"/>
      <c r="P94" s="423" t="s">
        <v>52</v>
      </c>
      <c r="Q94" s="424"/>
      <c r="R94" s="45"/>
      <c r="S94" s="46">
        <f>IF(T79="SI",SUM(S79:S93),0)</f>
        <v>12157.779999999999</v>
      </c>
      <c r="T94" s="445" t="str">
        <f>IF(S95=" "," ",IF(S95&gt;=$H$6,"CUMPLE","NO CUMPLE"))</f>
        <v>CUMPLE</v>
      </c>
      <c r="U94" s="24"/>
      <c r="V94" s="24"/>
      <c r="W94" s="8"/>
      <c r="X94" s="8"/>
      <c r="Y94" s="8"/>
      <c r="Z94" s="8"/>
      <c r="AA94" s="24"/>
      <c r="AB94" s="24"/>
      <c r="AC94" s="24"/>
      <c r="AD94" s="24"/>
      <c r="AE94" s="24"/>
      <c r="AF94" s="24"/>
      <c r="AG94" s="24"/>
      <c r="AH94" s="24"/>
      <c r="AI94" s="24"/>
    </row>
    <row r="95" spans="1:35" ht="24.75" customHeight="1">
      <c r="A95" s="37"/>
      <c r="B95" s="440"/>
      <c r="C95" s="441"/>
      <c r="D95" s="441"/>
      <c r="E95" s="441"/>
      <c r="F95" s="441"/>
      <c r="G95" s="441"/>
      <c r="H95" s="441"/>
      <c r="I95" s="441"/>
      <c r="J95" s="441"/>
      <c r="K95" s="441"/>
      <c r="L95" s="441"/>
      <c r="M95" s="441"/>
      <c r="N95" s="441"/>
      <c r="O95" s="442"/>
      <c r="P95" s="423" t="s">
        <v>53</v>
      </c>
      <c r="Q95" s="424"/>
      <c r="R95" s="45"/>
      <c r="S95" s="47">
        <f>IFERROR((S94/$P$6)," ")</f>
        <v>14.120534262485481</v>
      </c>
      <c r="T95" s="418"/>
      <c r="U95" s="37"/>
      <c r="V95" s="37"/>
      <c r="W95" s="8"/>
      <c r="X95" s="8"/>
      <c r="Y95" s="8"/>
      <c r="Z95" s="8"/>
      <c r="AA95" s="37"/>
      <c r="AB95" s="37"/>
      <c r="AC95" s="37"/>
      <c r="AD95" s="37"/>
      <c r="AE95" s="37"/>
      <c r="AF95" s="37"/>
      <c r="AG95" s="37"/>
      <c r="AH95" s="37"/>
      <c r="AI95" s="37"/>
    </row>
    <row r="96" spans="1:35" ht="30" customHeight="1">
      <c r="A96" s="8"/>
      <c r="B96" s="8"/>
      <c r="C96" s="8"/>
      <c r="D96" s="8"/>
      <c r="E96" s="20"/>
      <c r="F96" s="21"/>
      <c r="G96" s="21"/>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row>
    <row r="97" spans="1:35" ht="30" customHeight="1">
      <c r="A97" s="8"/>
      <c r="B97" s="8"/>
      <c r="C97" s="8"/>
      <c r="D97" s="8"/>
      <c r="E97" s="20"/>
      <c r="F97" s="21"/>
      <c r="G97" s="21"/>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row>
    <row r="98" spans="1:35" ht="36" hidden="1" customHeight="1">
      <c r="A98" s="8"/>
      <c r="B98" s="22">
        <v>5</v>
      </c>
      <c r="C98" s="443" t="s">
        <v>54</v>
      </c>
      <c r="D98" s="427"/>
      <c r="E98" s="424"/>
      <c r="F98" s="426" t="str">
        <f>IFERROR(VLOOKUP(B98,LISTA_OFERENTES,2,FALSE)," ")</f>
        <v xml:space="preserve"> </v>
      </c>
      <c r="G98" s="427"/>
      <c r="H98" s="427"/>
      <c r="I98" s="427"/>
      <c r="J98" s="427"/>
      <c r="K98" s="427"/>
      <c r="L98" s="427"/>
      <c r="M98" s="427"/>
      <c r="N98" s="427"/>
      <c r="O98" s="424"/>
      <c r="P98" s="428" t="s">
        <v>32</v>
      </c>
      <c r="Q98" s="427"/>
      <c r="R98" s="424"/>
      <c r="S98" s="23">
        <f>5-(INT(COUNTBLANK(C101:C115))-10)</f>
        <v>0</v>
      </c>
      <c r="T98" s="24"/>
      <c r="U98" s="8"/>
      <c r="V98" s="8"/>
      <c r="W98" s="8"/>
      <c r="X98" s="8"/>
      <c r="Y98" s="8"/>
      <c r="Z98" s="8"/>
      <c r="AA98" s="8"/>
      <c r="AB98" s="8"/>
      <c r="AC98" s="8"/>
      <c r="AD98" s="8"/>
      <c r="AE98" s="8"/>
      <c r="AF98" s="8"/>
      <c r="AG98" s="8"/>
      <c r="AH98" s="8"/>
      <c r="AI98" s="8"/>
    </row>
    <row r="99" spans="1:35" ht="46.5" hidden="1" customHeight="1">
      <c r="A99" s="38"/>
      <c r="B99" s="444" t="s">
        <v>33</v>
      </c>
      <c r="C99" s="425" t="s">
        <v>34</v>
      </c>
      <c r="D99" s="425" t="s">
        <v>35</v>
      </c>
      <c r="E99" s="425" t="s">
        <v>36</v>
      </c>
      <c r="F99" s="425" t="s">
        <v>37</v>
      </c>
      <c r="G99" s="425" t="s">
        <v>38</v>
      </c>
      <c r="H99" s="425" t="s">
        <v>39</v>
      </c>
      <c r="I99" s="425" t="s">
        <v>40</v>
      </c>
      <c r="J99" s="429" t="s">
        <v>41</v>
      </c>
      <c r="K99" s="427"/>
      <c r="L99" s="427"/>
      <c r="M99" s="424"/>
      <c r="N99" s="425" t="s">
        <v>42</v>
      </c>
      <c r="O99" s="425" t="s">
        <v>43</v>
      </c>
      <c r="P99" s="48" t="s">
        <v>44</v>
      </c>
      <c r="Q99" s="48"/>
      <c r="R99" s="425" t="s">
        <v>45</v>
      </c>
      <c r="S99" s="425" t="s">
        <v>46</v>
      </c>
      <c r="T99" s="425" t="str">
        <f>T11</f>
        <v>CUMPLE CON EL REQUERIMIENTO OBLIGATORIO DE ESTAR INSCRITA EN AL MENOS DOS DE LOS CÓDIGOS UNSPSC PARA LA EXPERIENCIA GENERAL</v>
      </c>
      <c r="U99" s="49"/>
      <c r="V99" s="49"/>
      <c r="W99" s="8"/>
      <c r="X99" s="8"/>
      <c r="Y99" s="8"/>
      <c r="Z99" s="8"/>
      <c r="AA99" s="8"/>
      <c r="AB99" s="8"/>
      <c r="AC99" s="8"/>
      <c r="AD99" s="38"/>
      <c r="AE99" s="38"/>
      <c r="AF99" s="38"/>
      <c r="AG99" s="38"/>
      <c r="AH99" s="38"/>
      <c r="AI99" s="38"/>
    </row>
    <row r="100" spans="1:35" ht="90.75" hidden="1" customHeight="1">
      <c r="A100" s="38"/>
      <c r="B100" s="418"/>
      <c r="C100" s="418"/>
      <c r="D100" s="418"/>
      <c r="E100" s="418"/>
      <c r="F100" s="418"/>
      <c r="G100" s="418"/>
      <c r="H100" s="418"/>
      <c r="I100" s="418"/>
      <c r="J100" s="430" t="s">
        <v>55</v>
      </c>
      <c r="K100" s="427"/>
      <c r="L100" s="427"/>
      <c r="M100" s="424"/>
      <c r="N100" s="418"/>
      <c r="O100" s="418"/>
      <c r="P100" s="28" t="s">
        <v>9</v>
      </c>
      <c r="Q100" s="28" t="s">
        <v>50</v>
      </c>
      <c r="R100" s="418"/>
      <c r="S100" s="418"/>
      <c r="T100" s="418"/>
      <c r="U100" s="49"/>
      <c r="V100" s="49"/>
      <c r="W100" s="8"/>
      <c r="X100" s="8"/>
      <c r="Y100" s="8"/>
      <c r="Z100" s="8"/>
      <c r="AA100" s="8"/>
      <c r="AB100" s="8"/>
      <c r="AC100" s="8"/>
      <c r="AD100" s="38"/>
      <c r="AE100" s="38"/>
      <c r="AF100" s="38"/>
      <c r="AG100" s="38"/>
      <c r="AH100" s="38"/>
      <c r="AI100" s="38"/>
    </row>
    <row r="101" spans="1:35" ht="24.75" hidden="1" customHeight="1">
      <c r="A101" s="35"/>
      <c r="B101" s="431">
        <v>1</v>
      </c>
      <c r="C101" s="469"/>
      <c r="D101" s="469"/>
      <c r="E101" s="469"/>
      <c r="F101" s="469"/>
      <c r="G101" s="472"/>
      <c r="H101" s="449"/>
      <c r="I101" s="475"/>
      <c r="J101" s="39"/>
      <c r="K101" s="2">
        <f>+$K$13</f>
        <v>561017</v>
      </c>
      <c r="L101" s="39"/>
      <c r="M101" s="2">
        <f>+$M$13</f>
        <v>561121</v>
      </c>
      <c r="N101" s="448"/>
      <c r="O101" s="448"/>
      <c r="P101" s="421"/>
      <c r="Q101" s="422"/>
      <c r="R101" s="422"/>
      <c r="S101" s="446">
        <f>IF(COUNTIF(J101:M103,"CUMPLE")&gt;=1,(G101*I101),0)* (IF(N101="PRESENTÓ CERTIFICADO",1,0))* (IF(O101="ACORDE A ITEM 5.2.1 (T.R.)",1,0) )* ( IF(OR(Q101="SIN OBSERVACIÓN", Q101="REQUERIMIENTOS SUBSANADOS"),1,0)) *(IF(OR(R101="NINGUNO", R101="CUMPLEN CON LO SOLICITADO"),1,0))</f>
        <v>0</v>
      </c>
      <c r="T101" s="447" t="s">
        <v>171</v>
      </c>
      <c r="U101" s="37"/>
      <c r="V101" s="37"/>
      <c r="W101" s="8"/>
      <c r="X101" s="8"/>
      <c r="Y101" s="8"/>
      <c r="Z101" s="8"/>
      <c r="AA101" s="8"/>
      <c r="AB101" s="8"/>
      <c r="AC101" s="8"/>
      <c r="AD101" s="37"/>
      <c r="AE101" s="37"/>
      <c r="AF101" s="37"/>
      <c r="AG101" s="37"/>
      <c r="AH101" s="37"/>
      <c r="AI101" s="37"/>
    </row>
    <row r="102" spans="1:35" ht="24.75" hidden="1" customHeight="1">
      <c r="A102" s="35"/>
      <c r="B102" s="417"/>
      <c r="C102" s="470"/>
      <c r="D102" s="470"/>
      <c r="E102" s="470"/>
      <c r="F102" s="470"/>
      <c r="G102" s="473"/>
      <c r="H102" s="450"/>
      <c r="I102" s="476"/>
      <c r="J102" s="39"/>
      <c r="K102" s="2">
        <f>+$K$14</f>
        <v>561019</v>
      </c>
      <c r="L102" s="39"/>
      <c r="M102" s="2"/>
      <c r="N102" s="417"/>
      <c r="O102" s="417"/>
      <c r="P102" s="417"/>
      <c r="Q102" s="417"/>
      <c r="R102" s="417"/>
      <c r="S102" s="417"/>
      <c r="T102" s="417"/>
      <c r="U102" s="37"/>
      <c r="V102" s="37"/>
      <c r="W102" s="8"/>
      <c r="X102" s="8"/>
      <c r="Y102" s="8"/>
      <c r="Z102" s="8"/>
      <c r="AA102" s="8"/>
      <c r="AB102" s="8"/>
      <c r="AC102" s="8"/>
      <c r="AD102" s="37"/>
      <c r="AE102" s="37"/>
      <c r="AF102" s="37"/>
      <c r="AG102" s="37"/>
      <c r="AH102" s="37"/>
      <c r="AI102" s="37"/>
    </row>
    <row r="103" spans="1:35" ht="24.75" hidden="1" customHeight="1">
      <c r="A103" s="35"/>
      <c r="B103" s="418"/>
      <c r="C103" s="471"/>
      <c r="D103" s="471"/>
      <c r="E103" s="471"/>
      <c r="F103" s="471"/>
      <c r="G103" s="474"/>
      <c r="H103" s="451"/>
      <c r="I103" s="477"/>
      <c r="J103" s="39"/>
      <c r="K103" s="2">
        <f>+$K$15</f>
        <v>561015</v>
      </c>
      <c r="L103" s="39"/>
      <c r="M103" s="2"/>
      <c r="N103" s="418"/>
      <c r="O103" s="418"/>
      <c r="P103" s="418"/>
      <c r="Q103" s="418"/>
      <c r="R103" s="418"/>
      <c r="S103" s="418"/>
      <c r="T103" s="417"/>
      <c r="U103" s="37"/>
      <c r="V103" s="37"/>
      <c r="W103" s="8"/>
      <c r="X103" s="8"/>
      <c r="Y103" s="8"/>
      <c r="Z103" s="8"/>
      <c r="AA103" s="8"/>
      <c r="AB103" s="8"/>
      <c r="AC103" s="8"/>
      <c r="AD103" s="37"/>
      <c r="AE103" s="37"/>
      <c r="AF103" s="37"/>
      <c r="AG103" s="37"/>
      <c r="AH103" s="37"/>
      <c r="AI103" s="37"/>
    </row>
    <row r="104" spans="1:35" ht="24.75" hidden="1" customHeight="1">
      <c r="A104" s="35"/>
      <c r="B104" s="431">
        <v>2</v>
      </c>
      <c r="C104" s="484"/>
      <c r="D104" s="478"/>
      <c r="E104" s="478"/>
      <c r="F104" s="469"/>
      <c r="G104" s="481"/>
      <c r="H104" s="449"/>
      <c r="I104" s="475"/>
      <c r="J104" s="39"/>
      <c r="K104" s="2">
        <f>+$K$13</f>
        <v>561017</v>
      </c>
      <c r="L104" s="39"/>
      <c r="M104" s="2">
        <f t="shared" ref="M104:M113" si="9">M82</f>
        <v>561121</v>
      </c>
      <c r="N104" s="416"/>
      <c r="O104" s="416"/>
      <c r="P104" s="419"/>
      <c r="Q104" s="420"/>
      <c r="R104" s="420"/>
      <c r="S104" s="446">
        <f>IF(COUNTIF(J104:M106,"CUMPLE")&gt;=1,(G104*I104),0)* (IF(N104="PRESENTÓ CERTIFICADO",1,0))* (IF(O104="ACORDE A ITEM 5.2.1 (T.R.)",1,0) )* ( IF(OR(Q104="SIN OBSERVACIÓN", Q104="REQUERIMIENTOS SUBSANADOS"),1,0)) *(IF(OR(R104="NINGUNO", R104="CUMPLEN CON LO SOLICITADO"),1,0))</f>
        <v>0</v>
      </c>
      <c r="T104" s="417"/>
      <c r="U104" s="37"/>
      <c r="V104" s="37"/>
      <c r="W104" s="8"/>
      <c r="X104" s="8"/>
      <c r="Y104" s="8"/>
      <c r="Z104" s="8"/>
      <c r="AA104" s="8"/>
      <c r="AB104" s="8"/>
      <c r="AC104" s="8"/>
      <c r="AD104" s="37"/>
      <c r="AE104" s="37"/>
      <c r="AF104" s="37"/>
      <c r="AG104" s="37"/>
      <c r="AH104" s="37"/>
      <c r="AI104" s="37"/>
    </row>
    <row r="105" spans="1:35" ht="24.75" hidden="1" customHeight="1">
      <c r="A105" s="35"/>
      <c r="B105" s="417"/>
      <c r="C105" s="485"/>
      <c r="D105" s="479"/>
      <c r="E105" s="479"/>
      <c r="F105" s="470"/>
      <c r="G105" s="482"/>
      <c r="H105" s="450"/>
      <c r="I105" s="476"/>
      <c r="J105" s="39"/>
      <c r="K105" s="2">
        <f>+$K$14</f>
        <v>561019</v>
      </c>
      <c r="L105" s="39"/>
      <c r="M105" s="2"/>
      <c r="N105" s="417"/>
      <c r="O105" s="417"/>
      <c r="P105" s="417"/>
      <c r="Q105" s="417"/>
      <c r="R105" s="417"/>
      <c r="S105" s="417"/>
      <c r="T105" s="417"/>
      <c r="U105" s="37"/>
      <c r="V105" s="37"/>
      <c r="W105" s="8"/>
      <c r="X105" s="8"/>
      <c r="Y105" s="8"/>
      <c r="Z105" s="8"/>
      <c r="AA105" s="8"/>
      <c r="AB105" s="8"/>
      <c r="AC105" s="8"/>
      <c r="AD105" s="37"/>
      <c r="AE105" s="37"/>
      <c r="AF105" s="37"/>
      <c r="AG105" s="37"/>
      <c r="AH105" s="37"/>
      <c r="AI105" s="37"/>
    </row>
    <row r="106" spans="1:35" ht="24.75" hidden="1" customHeight="1">
      <c r="A106" s="35"/>
      <c r="B106" s="418"/>
      <c r="C106" s="486"/>
      <c r="D106" s="480"/>
      <c r="E106" s="480"/>
      <c r="F106" s="471"/>
      <c r="G106" s="483"/>
      <c r="H106" s="451"/>
      <c r="I106" s="477"/>
      <c r="J106" s="39"/>
      <c r="K106" s="2">
        <f>+$K$15</f>
        <v>561015</v>
      </c>
      <c r="L106" s="39"/>
      <c r="M106" s="2"/>
      <c r="N106" s="418"/>
      <c r="O106" s="418"/>
      <c r="P106" s="418"/>
      <c r="Q106" s="418"/>
      <c r="R106" s="418"/>
      <c r="S106" s="418"/>
      <c r="T106" s="417"/>
      <c r="U106" s="37"/>
      <c r="V106" s="37"/>
      <c r="W106" s="8"/>
      <c r="X106" s="8"/>
      <c r="Y106" s="8"/>
      <c r="Z106" s="8"/>
      <c r="AA106" s="8"/>
      <c r="AB106" s="8"/>
      <c r="AC106" s="8"/>
      <c r="AD106" s="37"/>
      <c r="AE106" s="37"/>
      <c r="AF106" s="37"/>
      <c r="AG106" s="37"/>
      <c r="AH106" s="37"/>
      <c r="AI106" s="37"/>
    </row>
    <row r="107" spans="1:35" ht="24.75" hidden="1" customHeight="1">
      <c r="A107" s="35"/>
      <c r="B107" s="431">
        <v>3</v>
      </c>
      <c r="C107" s="469"/>
      <c r="D107" s="469"/>
      <c r="E107" s="469"/>
      <c r="F107" s="469"/>
      <c r="G107" s="472"/>
      <c r="H107" s="449"/>
      <c r="I107" s="475"/>
      <c r="J107" s="39"/>
      <c r="K107" s="2">
        <f>+$K$13</f>
        <v>561017</v>
      </c>
      <c r="L107" s="39"/>
      <c r="M107" s="2">
        <f t="shared" si="9"/>
        <v>561121</v>
      </c>
      <c r="N107" s="416"/>
      <c r="O107" s="416"/>
      <c r="P107" s="419"/>
      <c r="Q107" s="422"/>
      <c r="R107" s="422"/>
      <c r="S107" s="446">
        <f>IF(COUNTIF(J107:M109,"CUMPLE")&gt;=1,(G107*I107),0)* (IF(N107="PRESENTÓ CERTIFICADO",1,0))* (IF(O107="ACORDE A ITEM 5.2.1 (T.R.)",1,0) )* ( IF(OR(Q107="SIN OBSERVACIÓN", Q107="REQUERIMIENTOS SUBSANADOS"),1,0)) *(IF(OR(R107="NINGUNO", R107="CUMPLEN CON LO SOLICITADO"),1,0))</f>
        <v>0</v>
      </c>
      <c r="T107" s="417"/>
      <c r="U107" s="37"/>
      <c r="V107" s="37"/>
      <c r="W107" s="8"/>
      <c r="X107" s="8"/>
      <c r="Y107" s="8"/>
      <c r="Z107" s="8"/>
      <c r="AA107" s="8"/>
      <c r="AB107" s="8"/>
      <c r="AC107" s="8"/>
      <c r="AD107" s="37"/>
      <c r="AE107" s="37"/>
      <c r="AF107" s="37"/>
      <c r="AG107" s="37"/>
      <c r="AH107" s="37"/>
      <c r="AI107" s="37"/>
    </row>
    <row r="108" spans="1:35" ht="24.75" hidden="1" customHeight="1">
      <c r="A108" s="35"/>
      <c r="B108" s="417"/>
      <c r="C108" s="470"/>
      <c r="D108" s="470"/>
      <c r="E108" s="470"/>
      <c r="F108" s="470"/>
      <c r="G108" s="473"/>
      <c r="H108" s="450"/>
      <c r="I108" s="476"/>
      <c r="J108" s="39"/>
      <c r="K108" s="2">
        <f>+$K$14</f>
        <v>561019</v>
      </c>
      <c r="L108" s="39"/>
      <c r="M108" s="2"/>
      <c r="N108" s="417"/>
      <c r="O108" s="417"/>
      <c r="P108" s="417"/>
      <c r="Q108" s="417"/>
      <c r="R108" s="417"/>
      <c r="S108" s="417"/>
      <c r="T108" s="417"/>
      <c r="U108" s="37"/>
      <c r="V108" s="37"/>
      <c r="W108" s="8"/>
      <c r="X108" s="8"/>
      <c r="Y108" s="8"/>
      <c r="Z108" s="8"/>
      <c r="AA108" s="8"/>
      <c r="AB108" s="8"/>
      <c r="AC108" s="8"/>
      <c r="AD108" s="37"/>
      <c r="AE108" s="37"/>
      <c r="AF108" s="37"/>
      <c r="AG108" s="37"/>
      <c r="AH108" s="37"/>
      <c r="AI108" s="37"/>
    </row>
    <row r="109" spans="1:35" ht="24.75" hidden="1" customHeight="1">
      <c r="A109" s="35"/>
      <c r="B109" s="418"/>
      <c r="C109" s="471"/>
      <c r="D109" s="471"/>
      <c r="E109" s="471"/>
      <c r="F109" s="471"/>
      <c r="G109" s="474"/>
      <c r="H109" s="451"/>
      <c r="I109" s="477"/>
      <c r="J109" s="39"/>
      <c r="K109" s="2">
        <f>+$K$15</f>
        <v>561015</v>
      </c>
      <c r="L109" s="39"/>
      <c r="M109" s="2"/>
      <c r="N109" s="418"/>
      <c r="O109" s="418"/>
      <c r="P109" s="418"/>
      <c r="Q109" s="418"/>
      <c r="R109" s="418"/>
      <c r="S109" s="418"/>
      <c r="T109" s="417"/>
      <c r="U109" s="37"/>
      <c r="V109" s="37"/>
      <c r="W109" s="8"/>
      <c r="X109" s="8"/>
      <c r="Y109" s="8"/>
      <c r="Z109" s="8"/>
      <c r="AA109" s="8"/>
      <c r="AB109" s="8"/>
      <c r="AC109" s="8"/>
      <c r="AD109" s="37"/>
      <c r="AE109" s="37"/>
      <c r="AF109" s="37"/>
      <c r="AG109" s="37"/>
      <c r="AH109" s="37"/>
      <c r="AI109" s="37"/>
    </row>
    <row r="110" spans="1:35" ht="24.75" hidden="1" customHeight="1">
      <c r="A110" s="35"/>
      <c r="B110" s="431">
        <v>4</v>
      </c>
      <c r="C110" s="478"/>
      <c r="D110" s="478"/>
      <c r="E110" s="478"/>
      <c r="F110" s="478"/>
      <c r="G110" s="481"/>
      <c r="H110" s="449"/>
      <c r="I110" s="475"/>
      <c r="J110" s="39"/>
      <c r="K110" s="2">
        <f>+$K$13</f>
        <v>561017</v>
      </c>
      <c r="L110" s="39"/>
      <c r="M110" s="2">
        <f t="shared" si="9"/>
        <v>561121</v>
      </c>
      <c r="N110" s="416"/>
      <c r="O110" s="416"/>
      <c r="P110" s="419"/>
      <c r="Q110" s="420"/>
      <c r="R110" s="420"/>
      <c r="S110" s="446">
        <f>IF(COUNTIF(J110:M112,"CUMPLE")&gt;=1,(G110*I110),0)* (IF(N110="PRESENTÓ CERTIFICADO",1,0))* (IF(O110="ACORDE A ITEM 5.2.1 (T.R.)",1,0) )* ( IF(OR(Q110="SIN OBSERVACIÓN", Q110="REQUERIMIENTOS SUBSANADOS"),1,0)) *(IF(OR(R110="NINGUNO", R110="CUMPLEN CON LO SOLICITADO"),1,0))</f>
        <v>0</v>
      </c>
      <c r="T110" s="417"/>
      <c r="U110" s="37"/>
      <c r="V110" s="37"/>
      <c r="W110" s="8"/>
      <c r="X110" s="8"/>
      <c r="Y110" s="8"/>
      <c r="Z110" s="8"/>
      <c r="AA110" s="8"/>
      <c r="AB110" s="8"/>
      <c r="AC110" s="8"/>
      <c r="AD110" s="37"/>
      <c r="AE110" s="37"/>
      <c r="AF110" s="37"/>
      <c r="AG110" s="37"/>
      <c r="AH110" s="37"/>
      <c r="AI110" s="37"/>
    </row>
    <row r="111" spans="1:35" ht="24.75" hidden="1" customHeight="1">
      <c r="A111" s="35"/>
      <c r="B111" s="417"/>
      <c r="C111" s="479"/>
      <c r="D111" s="479"/>
      <c r="E111" s="479"/>
      <c r="F111" s="479"/>
      <c r="G111" s="482"/>
      <c r="H111" s="450"/>
      <c r="I111" s="476"/>
      <c r="J111" s="39"/>
      <c r="K111" s="2">
        <f>+$K$14</f>
        <v>561019</v>
      </c>
      <c r="L111" s="39"/>
      <c r="M111" s="2"/>
      <c r="N111" s="417"/>
      <c r="O111" s="417"/>
      <c r="P111" s="417"/>
      <c r="Q111" s="417"/>
      <c r="R111" s="417"/>
      <c r="S111" s="417"/>
      <c r="T111" s="417"/>
      <c r="U111" s="37"/>
      <c r="V111" s="37"/>
      <c r="W111" s="8"/>
      <c r="X111" s="8"/>
      <c r="Y111" s="8"/>
      <c r="Z111" s="8"/>
      <c r="AA111" s="8"/>
      <c r="AB111" s="8"/>
      <c r="AC111" s="8"/>
      <c r="AD111" s="37"/>
      <c r="AE111" s="37"/>
      <c r="AF111" s="37"/>
      <c r="AG111" s="37"/>
      <c r="AH111" s="37"/>
      <c r="AI111" s="37"/>
    </row>
    <row r="112" spans="1:35" ht="24.75" hidden="1" customHeight="1">
      <c r="A112" s="35"/>
      <c r="B112" s="418"/>
      <c r="C112" s="480"/>
      <c r="D112" s="480"/>
      <c r="E112" s="480"/>
      <c r="F112" s="480"/>
      <c r="G112" s="483"/>
      <c r="H112" s="451"/>
      <c r="I112" s="477"/>
      <c r="J112" s="39"/>
      <c r="K112" s="2">
        <f>+$K$15</f>
        <v>561015</v>
      </c>
      <c r="L112" s="39"/>
      <c r="M112" s="2"/>
      <c r="N112" s="418"/>
      <c r="O112" s="418"/>
      <c r="P112" s="418"/>
      <c r="Q112" s="418"/>
      <c r="R112" s="418"/>
      <c r="S112" s="418"/>
      <c r="T112" s="417"/>
      <c r="U112" s="37"/>
      <c r="V112" s="37"/>
      <c r="W112" s="8"/>
      <c r="X112" s="8"/>
      <c r="Y112" s="8"/>
      <c r="Z112" s="8"/>
      <c r="AA112" s="8"/>
      <c r="AB112" s="8"/>
      <c r="AC112" s="8"/>
      <c r="AD112" s="37"/>
      <c r="AE112" s="37"/>
      <c r="AF112" s="37"/>
      <c r="AG112" s="37"/>
      <c r="AH112" s="37"/>
      <c r="AI112" s="37"/>
    </row>
    <row r="113" spans="1:35" ht="24.75" hidden="1" customHeight="1">
      <c r="A113" s="35"/>
      <c r="B113" s="431">
        <v>5</v>
      </c>
      <c r="C113" s="469"/>
      <c r="D113" s="469"/>
      <c r="E113" s="469"/>
      <c r="F113" s="469"/>
      <c r="G113" s="472"/>
      <c r="H113" s="449"/>
      <c r="I113" s="475"/>
      <c r="J113" s="39"/>
      <c r="K113" s="2">
        <f>+$K$13</f>
        <v>561017</v>
      </c>
      <c r="L113" s="39"/>
      <c r="M113" s="2">
        <f t="shared" si="9"/>
        <v>561121</v>
      </c>
      <c r="N113" s="416"/>
      <c r="O113" s="416"/>
      <c r="P113" s="419"/>
      <c r="Q113" s="422"/>
      <c r="R113" s="422"/>
      <c r="S113" s="446">
        <f>IF(COUNTIF(J113:M115,"CUMPLE")&gt;=1,(G113*I113),0)* (IF(N113="PRESENTÓ CERTIFICADO",1,0))* (IF(O113="ACORDE A ITEM 5.2.1 (T.R.)",1,0) )* ( IF(OR(Q113="SIN OBSERVACIÓN", Q113="REQUERIMIENTOS SUBSANADOS"),1,0)) *(IF(OR(R113="NINGUNO", R113="CUMPLEN CON LO SOLICITADO"),1,0))</f>
        <v>0</v>
      </c>
      <c r="T113" s="417"/>
      <c r="U113" s="37"/>
      <c r="V113" s="37"/>
      <c r="W113" s="8"/>
      <c r="X113" s="8"/>
      <c r="Y113" s="8"/>
      <c r="Z113" s="8"/>
      <c r="AA113" s="8"/>
      <c r="AB113" s="8"/>
      <c r="AC113" s="8"/>
      <c r="AD113" s="37"/>
      <c r="AE113" s="37"/>
      <c r="AF113" s="37"/>
      <c r="AG113" s="37"/>
      <c r="AH113" s="37"/>
      <c r="AI113" s="37"/>
    </row>
    <row r="114" spans="1:35" ht="24.75" hidden="1" customHeight="1">
      <c r="A114" s="35"/>
      <c r="B114" s="417"/>
      <c r="C114" s="470"/>
      <c r="D114" s="470"/>
      <c r="E114" s="470"/>
      <c r="F114" s="470"/>
      <c r="G114" s="473"/>
      <c r="H114" s="450"/>
      <c r="I114" s="476"/>
      <c r="J114" s="39"/>
      <c r="K114" s="2">
        <f>+$K$14</f>
        <v>561019</v>
      </c>
      <c r="L114" s="39"/>
      <c r="M114" s="2"/>
      <c r="N114" s="417"/>
      <c r="O114" s="417"/>
      <c r="P114" s="417"/>
      <c r="Q114" s="417"/>
      <c r="R114" s="417"/>
      <c r="S114" s="417"/>
      <c r="T114" s="417"/>
      <c r="U114" s="37"/>
      <c r="V114" s="37"/>
      <c r="W114" s="8"/>
      <c r="X114" s="8"/>
      <c r="Y114" s="8"/>
      <c r="Z114" s="8"/>
      <c r="AA114" s="8"/>
      <c r="AB114" s="8"/>
      <c r="AC114" s="8"/>
      <c r="AD114" s="37"/>
      <c r="AE114" s="37"/>
      <c r="AF114" s="37"/>
      <c r="AG114" s="37"/>
      <c r="AH114" s="37"/>
      <c r="AI114" s="37"/>
    </row>
    <row r="115" spans="1:35" ht="24.75" hidden="1" customHeight="1">
      <c r="A115" s="35"/>
      <c r="B115" s="418"/>
      <c r="C115" s="471"/>
      <c r="D115" s="471"/>
      <c r="E115" s="471"/>
      <c r="F115" s="471"/>
      <c r="G115" s="474"/>
      <c r="H115" s="451"/>
      <c r="I115" s="477"/>
      <c r="J115" s="39"/>
      <c r="K115" s="2">
        <f>+$K$15</f>
        <v>561015</v>
      </c>
      <c r="L115" s="39"/>
      <c r="M115" s="2"/>
      <c r="N115" s="418"/>
      <c r="O115" s="418"/>
      <c r="P115" s="418"/>
      <c r="Q115" s="418"/>
      <c r="R115" s="418"/>
      <c r="S115" s="418"/>
      <c r="T115" s="418"/>
      <c r="U115" s="37"/>
      <c r="V115" s="37"/>
      <c r="W115" s="8"/>
      <c r="X115" s="8"/>
      <c r="Y115" s="8"/>
      <c r="Z115" s="8"/>
      <c r="AA115" s="37"/>
      <c r="AB115" s="37"/>
      <c r="AC115" s="37"/>
      <c r="AD115" s="37"/>
      <c r="AE115" s="37"/>
      <c r="AF115" s="37"/>
      <c r="AG115" s="37"/>
      <c r="AH115" s="37"/>
      <c r="AI115" s="37"/>
    </row>
    <row r="116" spans="1:35" ht="24.75" hidden="1" customHeight="1">
      <c r="A116" s="24"/>
      <c r="B116" s="438" t="str">
        <f>IF(S117=" "," ",IF(S117&gt;=$H$6,"CUMPLE CON LA EXPERIENCIA REQUERIDA","NO CUMPLE CON LA EXPERIENCIA REQUERIDA"))</f>
        <v>NO CUMPLE CON LA EXPERIENCIA REQUERIDA</v>
      </c>
      <c r="C116" s="403"/>
      <c r="D116" s="403"/>
      <c r="E116" s="403"/>
      <c r="F116" s="403"/>
      <c r="G116" s="403"/>
      <c r="H116" s="403"/>
      <c r="I116" s="403"/>
      <c r="J116" s="403"/>
      <c r="K116" s="403"/>
      <c r="L116" s="403"/>
      <c r="M116" s="403"/>
      <c r="N116" s="403"/>
      <c r="O116" s="439"/>
      <c r="P116" s="423" t="s">
        <v>52</v>
      </c>
      <c r="Q116" s="424"/>
      <c r="R116" s="45"/>
      <c r="S116" s="46">
        <f>IF(T101="SI",SUM(S101:S115),0)</f>
        <v>0</v>
      </c>
      <c r="T116" s="445" t="str">
        <f>IF(S117=" "," ",IF(S117&gt;=$H$6,"CUMPLE","NO CUMPLE"))</f>
        <v>NO CUMPLE</v>
      </c>
      <c r="U116" s="24"/>
      <c r="V116" s="24"/>
      <c r="W116" s="8"/>
      <c r="X116" s="8"/>
      <c r="Y116" s="8"/>
      <c r="Z116" s="8"/>
      <c r="AA116" s="24"/>
      <c r="AB116" s="24"/>
      <c r="AC116" s="24"/>
      <c r="AD116" s="24"/>
      <c r="AE116" s="24"/>
      <c r="AF116" s="24"/>
      <c r="AG116" s="24"/>
      <c r="AH116" s="24"/>
      <c r="AI116" s="24"/>
    </row>
    <row r="117" spans="1:35" ht="24.75" hidden="1" customHeight="1">
      <c r="A117" s="37"/>
      <c r="B117" s="440"/>
      <c r="C117" s="441"/>
      <c r="D117" s="441"/>
      <c r="E117" s="441"/>
      <c r="F117" s="441"/>
      <c r="G117" s="441"/>
      <c r="H117" s="441"/>
      <c r="I117" s="441"/>
      <c r="J117" s="441"/>
      <c r="K117" s="441"/>
      <c r="L117" s="441"/>
      <c r="M117" s="441"/>
      <c r="N117" s="441"/>
      <c r="O117" s="442"/>
      <c r="P117" s="423" t="s">
        <v>53</v>
      </c>
      <c r="Q117" s="424"/>
      <c r="R117" s="45"/>
      <c r="S117" s="47">
        <f>IFERROR((S116/$P$6)," ")</f>
        <v>0</v>
      </c>
      <c r="T117" s="418"/>
      <c r="U117" s="37"/>
      <c r="V117" s="37"/>
      <c r="W117" s="8"/>
      <c r="X117" s="8"/>
      <c r="Y117" s="8"/>
      <c r="Z117" s="8"/>
      <c r="AA117" s="37"/>
      <c r="AB117" s="37"/>
      <c r="AC117" s="37"/>
      <c r="AD117" s="37"/>
      <c r="AE117" s="37"/>
      <c r="AF117" s="37"/>
      <c r="AG117" s="37"/>
      <c r="AH117" s="37"/>
      <c r="AI117" s="37"/>
    </row>
    <row r="118" spans="1:35" ht="30" hidden="1" customHeight="1">
      <c r="A118" s="8"/>
      <c r="B118" s="8"/>
      <c r="C118" s="8"/>
      <c r="D118" s="8"/>
      <c r="E118" s="20"/>
      <c r="F118" s="21"/>
      <c r="G118" s="21"/>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row>
    <row r="119" spans="1:35" ht="30" hidden="1" customHeight="1">
      <c r="A119" s="8"/>
      <c r="B119" s="8"/>
      <c r="C119" s="8"/>
      <c r="D119" s="8"/>
      <c r="E119" s="20"/>
      <c r="F119" s="21"/>
      <c r="G119" s="21"/>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row>
    <row r="120" spans="1:35" ht="36" hidden="1" customHeight="1">
      <c r="A120" s="8"/>
      <c r="B120" s="22">
        <v>6</v>
      </c>
      <c r="C120" s="443" t="s">
        <v>54</v>
      </c>
      <c r="D120" s="427"/>
      <c r="E120" s="424"/>
      <c r="F120" s="426" t="str">
        <f>IFERROR(VLOOKUP(B120,LISTA_OFERENTES,2,FALSE)," ")</f>
        <v xml:space="preserve"> </v>
      </c>
      <c r="G120" s="427"/>
      <c r="H120" s="427"/>
      <c r="I120" s="427"/>
      <c r="J120" s="427"/>
      <c r="K120" s="427"/>
      <c r="L120" s="427"/>
      <c r="M120" s="427"/>
      <c r="N120" s="427"/>
      <c r="O120" s="424"/>
      <c r="P120" s="428" t="s">
        <v>32</v>
      </c>
      <c r="Q120" s="427"/>
      <c r="R120" s="424"/>
      <c r="S120" s="23">
        <f>5-(INT(COUNTBLANK(C123:C137))-10)</f>
        <v>0</v>
      </c>
      <c r="T120" s="24"/>
      <c r="U120" s="8"/>
      <c r="V120" s="8"/>
      <c r="W120" s="8"/>
      <c r="X120" s="8"/>
      <c r="Y120" s="8"/>
      <c r="Z120" s="8"/>
      <c r="AA120" s="8"/>
      <c r="AB120" s="8"/>
      <c r="AC120" s="8"/>
      <c r="AD120" s="8"/>
      <c r="AE120" s="8"/>
      <c r="AF120" s="8"/>
      <c r="AG120" s="8"/>
      <c r="AH120" s="8"/>
      <c r="AI120" s="8"/>
    </row>
    <row r="121" spans="1:35" ht="48.75" hidden="1" customHeight="1">
      <c r="A121" s="38"/>
      <c r="B121" s="444" t="s">
        <v>33</v>
      </c>
      <c r="C121" s="425" t="s">
        <v>34</v>
      </c>
      <c r="D121" s="425" t="s">
        <v>35</v>
      </c>
      <c r="E121" s="425" t="s">
        <v>36</v>
      </c>
      <c r="F121" s="425" t="s">
        <v>37</v>
      </c>
      <c r="G121" s="425" t="s">
        <v>38</v>
      </c>
      <c r="H121" s="425" t="s">
        <v>39</v>
      </c>
      <c r="I121" s="425" t="s">
        <v>40</v>
      </c>
      <c r="J121" s="429" t="s">
        <v>41</v>
      </c>
      <c r="K121" s="427"/>
      <c r="L121" s="427"/>
      <c r="M121" s="424"/>
      <c r="N121" s="425" t="s">
        <v>42</v>
      </c>
      <c r="O121" s="425" t="s">
        <v>43</v>
      </c>
      <c r="P121" s="48" t="s">
        <v>44</v>
      </c>
      <c r="Q121" s="48"/>
      <c r="R121" s="425" t="s">
        <v>45</v>
      </c>
      <c r="S121" s="425" t="s">
        <v>46</v>
      </c>
      <c r="T121" s="425" t="str">
        <f>T11</f>
        <v>CUMPLE CON EL REQUERIMIENTO OBLIGATORIO DE ESTAR INSCRITA EN AL MENOS DOS DE LOS CÓDIGOS UNSPSC PARA LA EXPERIENCIA GENERAL</v>
      </c>
      <c r="U121" s="49"/>
      <c r="V121" s="49"/>
      <c r="W121" s="8"/>
      <c r="X121" s="8"/>
      <c r="Y121" s="8"/>
      <c r="Z121" s="8"/>
      <c r="AA121" s="8"/>
      <c r="AB121" s="8"/>
      <c r="AC121" s="8"/>
      <c r="AD121" s="38"/>
      <c r="AE121" s="38"/>
      <c r="AF121" s="38"/>
      <c r="AG121" s="38"/>
      <c r="AH121" s="38"/>
      <c r="AI121" s="38"/>
    </row>
    <row r="122" spans="1:35" ht="106.5" hidden="1" customHeight="1">
      <c r="A122" s="38"/>
      <c r="B122" s="418"/>
      <c r="C122" s="418"/>
      <c r="D122" s="418"/>
      <c r="E122" s="418"/>
      <c r="F122" s="418"/>
      <c r="G122" s="418"/>
      <c r="H122" s="418"/>
      <c r="I122" s="418"/>
      <c r="J122" s="430" t="s">
        <v>55</v>
      </c>
      <c r="K122" s="427"/>
      <c r="L122" s="427"/>
      <c r="M122" s="424"/>
      <c r="N122" s="418"/>
      <c r="O122" s="418"/>
      <c r="P122" s="28" t="s">
        <v>9</v>
      </c>
      <c r="Q122" s="28" t="s">
        <v>50</v>
      </c>
      <c r="R122" s="418"/>
      <c r="S122" s="418"/>
      <c r="T122" s="418"/>
      <c r="U122" s="49"/>
      <c r="V122" s="49"/>
      <c r="W122" s="8"/>
      <c r="X122" s="8"/>
      <c r="Y122" s="8"/>
      <c r="Z122" s="8"/>
      <c r="AA122" s="8"/>
      <c r="AB122" s="8"/>
      <c r="AC122" s="8"/>
      <c r="AD122" s="38"/>
      <c r="AE122" s="38"/>
      <c r="AF122" s="38"/>
      <c r="AG122" s="38"/>
      <c r="AH122" s="38"/>
      <c r="AI122" s="38"/>
    </row>
    <row r="123" spans="1:35" ht="24.75" hidden="1" customHeight="1">
      <c r="A123" s="35"/>
      <c r="B123" s="431">
        <v>1</v>
      </c>
      <c r="C123" s="421"/>
      <c r="D123" s="421"/>
      <c r="E123" s="421"/>
      <c r="F123" s="421"/>
      <c r="G123" s="435"/>
      <c r="H123" s="433"/>
      <c r="I123" s="434"/>
      <c r="J123" s="39"/>
      <c r="K123" s="2">
        <f>+$K$13</f>
        <v>561017</v>
      </c>
      <c r="L123" s="39"/>
      <c r="M123" s="2">
        <f>+$M$13</f>
        <v>561121</v>
      </c>
      <c r="N123" s="448"/>
      <c r="O123" s="448"/>
      <c r="P123" s="453"/>
      <c r="Q123" s="452"/>
      <c r="R123" s="422"/>
      <c r="S123" s="446">
        <f>IF(COUNTIF(J123:M125,"CUMPLE")&gt;=1,(G123*I123),0)* (IF(N123="PRESENTÓ CERTIFICADO",1,0))* (IF(O123="ACORDE A ITEM 5.2.1 (T.R.)",1,0) )* ( IF(OR(Q123="SIN OBSERVACIÓN", Q123="REQUERIMIENTOS SUBSANADOS"),1,0)) *(IF(OR(R123="NINGUNO", R123="CUMPLEN CON LO SOLICITADO"),1,0))</f>
        <v>0</v>
      </c>
      <c r="T123" s="447" t="s">
        <v>171</v>
      </c>
      <c r="U123" s="37"/>
      <c r="V123" s="37"/>
      <c r="W123" s="8"/>
      <c r="X123" s="8"/>
      <c r="Y123" s="8"/>
      <c r="Z123" s="8"/>
      <c r="AA123" s="8"/>
      <c r="AB123" s="8"/>
      <c r="AC123" s="8"/>
      <c r="AD123" s="37"/>
      <c r="AE123" s="37"/>
      <c r="AF123" s="37"/>
      <c r="AG123" s="37"/>
      <c r="AH123" s="37"/>
      <c r="AI123" s="37"/>
    </row>
    <row r="124" spans="1:35" ht="24.75" hidden="1" customHeight="1">
      <c r="A124" s="35"/>
      <c r="B124" s="417"/>
      <c r="C124" s="417"/>
      <c r="D124" s="417"/>
      <c r="E124" s="417"/>
      <c r="F124" s="417"/>
      <c r="G124" s="417"/>
      <c r="H124" s="417"/>
      <c r="I124" s="417"/>
      <c r="J124" s="39"/>
      <c r="K124" s="2">
        <f>+$K$14</f>
        <v>561019</v>
      </c>
      <c r="L124" s="39"/>
      <c r="M124" s="2"/>
      <c r="N124" s="417"/>
      <c r="O124" s="417"/>
      <c r="P124" s="417"/>
      <c r="Q124" s="417"/>
      <c r="R124" s="417"/>
      <c r="S124" s="417"/>
      <c r="T124" s="417"/>
      <c r="U124" s="37"/>
      <c r="V124" s="37"/>
      <c r="W124" s="8"/>
      <c r="X124" s="8"/>
      <c r="Y124" s="8"/>
      <c r="Z124" s="8"/>
      <c r="AA124" s="8"/>
      <c r="AB124" s="8"/>
      <c r="AC124" s="8"/>
      <c r="AD124" s="37"/>
      <c r="AE124" s="37"/>
      <c r="AF124" s="37"/>
      <c r="AG124" s="37"/>
      <c r="AH124" s="37"/>
      <c r="AI124" s="37"/>
    </row>
    <row r="125" spans="1:35" ht="24.75" hidden="1" customHeight="1">
      <c r="A125" s="35"/>
      <c r="B125" s="418"/>
      <c r="C125" s="418"/>
      <c r="D125" s="418"/>
      <c r="E125" s="418"/>
      <c r="F125" s="418"/>
      <c r="G125" s="418"/>
      <c r="H125" s="418"/>
      <c r="I125" s="418"/>
      <c r="J125" s="39"/>
      <c r="K125" s="2">
        <f>+$K$15</f>
        <v>561015</v>
      </c>
      <c r="L125" s="39"/>
      <c r="M125" s="2"/>
      <c r="N125" s="418"/>
      <c r="O125" s="418"/>
      <c r="P125" s="418"/>
      <c r="Q125" s="418"/>
      <c r="R125" s="418"/>
      <c r="S125" s="418"/>
      <c r="T125" s="417"/>
      <c r="U125" s="37"/>
      <c r="V125" s="37"/>
      <c r="W125" s="8"/>
      <c r="X125" s="8"/>
      <c r="Y125" s="8"/>
      <c r="Z125" s="8"/>
      <c r="AA125" s="8"/>
      <c r="AB125" s="8"/>
      <c r="AC125" s="8"/>
      <c r="AD125" s="37"/>
      <c r="AE125" s="37"/>
      <c r="AF125" s="37"/>
      <c r="AG125" s="37"/>
      <c r="AH125" s="37"/>
      <c r="AI125" s="37"/>
    </row>
    <row r="126" spans="1:35" ht="24.75" hidden="1" customHeight="1">
      <c r="A126" s="35"/>
      <c r="B126" s="431">
        <v>2</v>
      </c>
      <c r="C126" s="432"/>
      <c r="D126" s="432"/>
      <c r="E126" s="432"/>
      <c r="F126" s="432"/>
      <c r="G126" s="436"/>
      <c r="H126" s="433"/>
      <c r="I126" s="434"/>
      <c r="J126" s="39"/>
      <c r="K126" s="2">
        <f>+$K$13</f>
        <v>561017</v>
      </c>
      <c r="L126" s="39"/>
      <c r="M126" s="2">
        <f t="shared" ref="M126:M135" si="10">M104</f>
        <v>561121</v>
      </c>
      <c r="N126" s="448"/>
      <c r="O126" s="448"/>
      <c r="P126" s="453"/>
      <c r="Q126" s="452"/>
      <c r="R126" s="422"/>
      <c r="S126" s="446">
        <f>IF(COUNTIF(J126:M128,"CUMPLE")&gt;=1,(G126*I126),0)* (IF(N126="PRESENTÓ CERTIFICADO",1,0))* (IF(O126="ACORDE A ITEM 5.2.1 (T.R.)",1,0) )* ( IF(OR(Q126="SIN OBSERVACIÓN", Q126="REQUERIMIENTOS SUBSANADOS"),1,0)) *(IF(OR(R126="NINGUNO", R126="CUMPLEN CON LO SOLICITADO"),1,0))</f>
        <v>0</v>
      </c>
      <c r="T126" s="417"/>
      <c r="U126" s="37"/>
      <c r="V126" s="37"/>
      <c r="W126" s="8"/>
      <c r="X126" s="8"/>
      <c r="Y126" s="8"/>
      <c r="Z126" s="8"/>
      <c r="AA126" s="8"/>
      <c r="AB126" s="8"/>
      <c r="AC126" s="8"/>
      <c r="AD126" s="37"/>
      <c r="AE126" s="37"/>
      <c r="AF126" s="37"/>
      <c r="AG126" s="37"/>
      <c r="AH126" s="37"/>
      <c r="AI126" s="37"/>
    </row>
    <row r="127" spans="1:35" ht="24.75" hidden="1" customHeight="1">
      <c r="A127" s="35"/>
      <c r="B127" s="417"/>
      <c r="C127" s="417"/>
      <c r="D127" s="417"/>
      <c r="E127" s="417"/>
      <c r="F127" s="417"/>
      <c r="G127" s="417"/>
      <c r="H127" s="417"/>
      <c r="I127" s="417"/>
      <c r="J127" s="39"/>
      <c r="K127" s="2">
        <f>+$K$14</f>
        <v>561019</v>
      </c>
      <c r="L127" s="39"/>
      <c r="M127" s="2"/>
      <c r="N127" s="417"/>
      <c r="O127" s="417"/>
      <c r="P127" s="417"/>
      <c r="Q127" s="417"/>
      <c r="R127" s="417"/>
      <c r="S127" s="417"/>
      <c r="T127" s="417"/>
      <c r="U127" s="37"/>
      <c r="V127" s="37"/>
      <c r="W127" s="8"/>
      <c r="X127" s="8"/>
      <c r="Y127" s="8"/>
      <c r="Z127" s="8"/>
      <c r="AA127" s="8"/>
      <c r="AB127" s="8"/>
      <c r="AC127" s="8"/>
      <c r="AD127" s="37"/>
      <c r="AE127" s="37"/>
      <c r="AF127" s="37"/>
      <c r="AG127" s="37"/>
      <c r="AH127" s="37"/>
      <c r="AI127" s="37"/>
    </row>
    <row r="128" spans="1:35" ht="24.75" hidden="1" customHeight="1">
      <c r="A128" s="35"/>
      <c r="B128" s="418"/>
      <c r="C128" s="418"/>
      <c r="D128" s="418"/>
      <c r="E128" s="418"/>
      <c r="F128" s="418"/>
      <c r="G128" s="418"/>
      <c r="H128" s="418"/>
      <c r="I128" s="418"/>
      <c r="J128" s="39"/>
      <c r="K128" s="2">
        <f>+$K$15</f>
        <v>561015</v>
      </c>
      <c r="L128" s="39"/>
      <c r="M128" s="2"/>
      <c r="N128" s="418"/>
      <c r="O128" s="418"/>
      <c r="P128" s="418"/>
      <c r="Q128" s="418"/>
      <c r="R128" s="418"/>
      <c r="S128" s="418"/>
      <c r="T128" s="417"/>
      <c r="U128" s="37"/>
      <c r="V128" s="37"/>
      <c r="W128" s="8"/>
      <c r="X128" s="8"/>
      <c r="Y128" s="8"/>
      <c r="Z128" s="8"/>
      <c r="AA128" s="8"/>
      <c r="AB128" s="8"/>
      <c r="AC128" s="8"/>
      <c r="AD128" s="37"/>
      <c r="AE128" s="37"/>
      <c r="AF128" s="37"/>
      <c r="AG128" s="37"/>
      <c r="AH128" s="37"/>
      <c r="AI128" s="37"/>
    </row>
    <row r="129" spans="1:35" ht="24.75" hidden="1" customHeight="1">
      <c r="A129" s="35"/>
      <c r="B129" s="431">
        <v>3</v>
      </c>
      <c r="C129" s="421"/>
      <c r="D129" s="421"/>
      <c r="E129" s="421"/>
      <c r="F129" s="421"/>
      <c r="G129" s="435"/>
      <c r="H129" s="433"/>
      <c r="I129" s="434"/>
      <c r="J129" s="39"/>
      <c r="K129" s="2">
        <f>+$K$13</f>
        <v>561017</v>
      </c>
      <c r="L129" s="39"/>
      <c r="M129" s="2">
        <f t="shared" si="10"/>
        <v>561121</v>
      </c>
      <c r="N129" s="448"/>
      <c r="O129" s="448"/>
      <c r="P129" s="453"/>
      <c r="Q129" s="452"/>
      <c r="R129" s="422"/>
      <c r="S129" s="446">
        <f>IF(COUNTIF(J129:M131,"CUMPLE")&gt;=1,(G129*I129),0)* (IF(N129="PRESENTÓ CERTIFICADO",1,0))* (IF(O129="ACORDE A ITEM 5.2.1 (T.R.)",1,0) )* ( IF(OR(Q129="SIN OBSERVACIÓN", Q129="REQUERIMIENTOS SUBSANADOS"),1,0)) *(IF(OR(R129="NINGUNO", R129="CUMPLEN CON LO SOLICITADO"),1,0))</f>
        <v>0</v>
      </c>
      <c r="T129" s="417"/>
      <c r="U129" s="37"/>
      <c r="V129" s="37"/>
      <c r="W129" s="8"/>
      <c r="X129" s="8"/>
      <c r="Y129" s="8"/>
      <c r="Z129" s="8"/>
      <c r="AA129" s="8"/>
      <c r="AB129" s="8"/>
      <c r="AC129" s="8"/>
      <c r="AD129" s="37"/>
      <c r="AE129" s="37"/>
      <c r="AF129" s="37"/>
      <c r="AG129" s="37"/>
      <c r="AH129" s="37"/>
      <c r="AI129" s="37"/>
    </row>
    <row r="130" spans="1:35" ht="24.75" hidden="1" customHeight="1">
      <c r="A130" s="35"/>
      <c r="B130" s="417"/>
      <c r="C130" s="417"/>
      <c r="D130" s="417"/>
      <c r="E130" s="417"/>
      <c r="F130" s="417"/>
      <c r="G130" s="417"/>
      <c r="H130" s="417"/>
      <c r="I130" s="417"/>
      <c r="J130" s="39"/>
      <c r="K130" s="2">
        <f>+$K$14</f>
        <v>561019</v>
      </c>
      <c r="L130" s="39"/>
      <c r="M130" s="2"/>
      <c r="N130" s="417"/>
      <c r="O130" s="417"/>
      <c r="P130" s="417"/>
      <c r="Q130" s="417"/>
      <c r="R130" s="417"/>
      <c r="S130" s="417"/>
      <c r="T130" s="417"/>
      <c r="U130" s="37"/>
      <c r="V130" s="37"/>
      <c r="W130" s="8"/>
      <c r="X130" s="8"/>
      <c r="Y130" s="8"/>
      <c r="Z130" s="8"/>
      <c r="AA130" s="8"/>
      <c r="AB130" s="8"/>
      <c r="AC130" s="8"/>
      <c r="AD130" s="37"/>
      <c r="AE130" s="37"/>
      <c r="AF130" s="37"/>
      <c r="AG130" s="37"/>
      <c r="AH130" s="37"/>
      <c r="AI130" s="37"/>
    </row>
    <row r="131" spans="1:35" ht="24.75" hidden="1" customHeight="1">
      <c r="A131" s="35"/>
      <c r="B131" s="418"/>
      <c r="C131" s="418"/>
      <c r="D131" s="418"/>
      <c r="E131" s="418"/>
      <c r="F131" s="418"/>
      <c r="G131" s="418"/>
      <c r="H131" s="418"/>
      <c r="I131" s="418"/>
      <c r="J131" s="39"/>
      <c r="K131" s="2">
        <f>+$K$15</f>
        <v>561015</v>
      </c>
      <c r="L131" s="39"/>
      <c r="M131" s="2"/>
      <c r="N131" s="418"/>
      <c r="O131" s="418"/>
      <c r="P131" s="418"/>
      <c r="Q131" s="418"/>
      <c r="R131" s="418"/>
      <c r="S131" s="418"/>
      <c r="T131" s="417"/>
      <c r="U131" s="37"/>
      <c r="V131" s="37"/>
      <c r="W131" s="8"/>
      <c r="X131" s="8"/>
      <c r="Y131" s="8"/>
      <c r="Z131" s="8"/>
      <c r="AA131" s="8"/>
      <c r="AB131" s="8"/>
      <c r="AC131" s="8"/>
      <c r="AD131" s="37"/>
      <c r="AE131" s="37"/>
      <c r="AF131" s="37"/>
      <c r="AG131" s="37"/>
      <c r="AH131" s="37"/>
      <c r="AI131" s="37"/>
    </row>
    <row r="132" spans="1:35" ht="24.75" hidden="1" customHeight="1">
      <c r="A132" s="35"/>
      <c r="B132" s="431">
        <v>4</v>
      </c>
      <c r="C132" s="432"/>
      <c r="D132" s="432"/>
      <c r="E132" s="432"/>
      <c r="F132" s="432"/>
      <c r="G132" s="436"/>
      <c r="H132" s="433"/>
      <c r="I132" s="437"/>
      <c r="J132" s="39"/>
      <c r="K132" s="2">
        <f>+$K$13</f>
        <v>561017</v>
      </c>
      <c r="L132" s="39"/>
      <c r="M132" s="2">
        <f t="shared" si="10"/>
        <v>561121</v>
      </c>
      <c r="N132" s="416"/>
      <c r="O132" s="416"/>
      <c r="P132" s="419"/>
      <c r="Q132" s="420"/>
      <c r="R132" s="422"/>
      <c r="S132" s="446">
        <f>IF(COUNTIF(J132:M134,"CUMPLE")&gt;=1,(G132*I132),0)* (IF(N132="PRESENTÓ CERTIFICADO",1,0))* (IF(O132="ACORDE A ITEM 5.2.1 (T.R.)",1,0) )* ( IF(OR(Q132="SIN OBSERVACIÓN", Q132="REQUERIMIENTOS SUBSANADOS"),1,0)) *(IF(OR(R132="NINGUNO", R132="CUMPLEN CON LO SOLICITADO"),1,0))</f>
        <v>0</v>
      </c>
      <c r="T132" s="417"/>
      <c r="U132" s="37"/>
      <c r="V132" s="37"/>
      <c r="W132" s="8"/>
      <c r="X132" s="8"/>
      <c r="Y132" s="8"/>
      <c r="Z132" s="8"/>
      <c r="AA132" s="8"/>
      <c r="AB132" s="8"/>
      <c r="AC132" s="8"/>
      <c r="AD132" s="37"/>
      <c r="AE132" s="37"/>
      <c r="AF132" s="37"/>
      <c r="AG132" s="37"/>
      <c r="AH132" s="37"/>
      <c r="AI132" s="37"/>
    </row>
    <row r="133" spans="1:35" ht="24.75" hidden="1" customHeight="1">
      <c r="A133" s="35"/>
      <c r="B133" s="417"/>
      <c r="C133" s="417"/>
      <c r="D133" s="417"/>
      <c r="E133" s="417"/>
      <c r="F133" s="417"/>
      <c r="G133" s="417"/>
      <c r="H133" s="417"/>
      <c r="I133" s="417"/>
      <c r="J133" s="39"/>
      <c r="K133" s="2">
        <f>+$K$14</f>
        <v>561019</v>
      </c>
      <c r="L133" s="39"/>
      <c r="M133" s="2"/>
      <c r="N133" s="417"/>
      <c r="O133" s="417"/>
      <c r="P133" s="417"/>
      <c r="Q133" s="417"/>
      <c r="R133" s="417"/>
      <c r="S133" s="417"/>
      <c r="T133" s="417"/>
      <c r="U133" s="37"/>
      <c r="V133" s="37"/>
      <c r="W133" s="8"/>
      <c r="X133" s="8"/>
      <c r="Y133" s="8"/>
      <c r="Z133" s="8"/>
      <c r="AA133" s="8"/>
      <c r="AB133" s="8"/>
      <c r="AC133" s="8"/>
      <c r="AD133" s="37"/>
      <c r="AE133" s="37"/>
      <c r="AF133" s="37"/>
      <c r="AG133" s="37"/>
      <c r="AH133" s="37"/>
      <c r="AI133" s="37"/>
    </row>
    <row r="134" spans="1:35" ht="24.75" hidden="1" customHeight="1">
      <c r="A134" s="35"/>
      <c r="B134" s="418"/>
      <c r="C134" s="418"/>
      <c r="D134" s="418"/>
      <c r="E134" s="418"/>
      <c r="F134" s="418"/>
      <c r="G134" s="418"/>
      <c r="H134" s="418"/>
      <c r="I134" s="418"/>
      <c r="J134" s="39"/>
      <c r="K134" s="2">
        <f>+$K$15</f>
        <v>561015</v>
      </c>
      <c r="L134" s="39"/>
      <c r="M134" s="2"/>
      <c r="N134" s="418"/>
      <c r="O134" s="418"/>
      <c r="P134" s="418"/>
      <c r="Q134" s="418"/>
      <c r="R134" s="418"/>
      <c r="S134" s="418"/>
      <c r="T134" s="417"/>
      <c r="U134" s="37"/>
      <c r="V134" s="37"/>
      <c r="W134" s="8"/>
      <c r="X134" s="8"/>
      <c r="Y134" s="8"/>
      <c r="Z134" s="8"/>
      <c r="AA134" s="8"/>
      <c r="AB134" s="8"/>
      <c r="AC134" s="8"/>
      <c r="AD134" s="37"/>
      <c r="AE134" s="37"/>
      <c r="AF134" s="37"/>
      <c r="AG134" s="37"/>
      <c r="AH134" s="37"/>
      <c r="AI134" s="37"/>
    </row>
    <row r="135" spans="1:35" ht="24.75" hidden="1" customHeight="1">
      <c r="A135" s="35"/>
      <c r="B135" s="431">
        <v>5</v>
      </c>
      <c r="C135" s="421"/>
      <c r="D135" s="421"/>
      <c r="E135" s="421"/>
      <c r="F135" s="421"/>
      <c r="G135" s="435"/>
      <c r="H135" s="433"/>
      <c r="I135" s="434"/>
      <c r="J135" s="39"/>
      <c r="K135" s="2">
        <f>+$K$13</f>
        <v>561017</v>
      </c>
      <c r="L135" s="39"/>
      <c r="M135" s="2">
        <f t="shared" si="10"/>
        <v>561121</v>
      </c>
      <c r="N135" s="416"/>
      <c r="O135" s="416"/>
      <c r="P135" s="421"/>
      <c r="Q135" s="422"/>
      <c r="R135" s="422"/>
      <c r="S135" s="446">
        <f>IF(COUNTIF(J135:M137,"CUMPLE")&gt;=1,(G135*I135),0)* (IF(N135="PRESENTÓ CERTIFICADO",1,0))* (IF(O135="ACORDE A ITEM 5.2.1 (T.R.)",1,0) )* ( IF(OR(Q135="SIN OBSERVACIÓN", Q135="REQUERIMIENTOS SUBSANADOS"),1,0)) *(IF(OR(R135="NINGUNO", R135="CUMPLEN CON LO SOLICITADO"),1,0))</f>
        <v>0</v>
      </c>
      <c r="T135" s="417"/>
      <c r="U135" s="37"/>
      <c r="V135" s="37"/>
      <c r="W135" s="8"/>
      <c r="X135" s="8"/>
      <c r="Y135" s="8"/>
      <c r="Z135" s="8"/>
      <c r="AA135" s="8"/>
      <c r="AB135" s="8"/>
      <c r="AC135" s="8"/>
      <c r="AD135" s="37"/>
      <c r="AE135" s="37"/>
      <c r="AF135" s="37"/>
      <c r="AG135" s="37"/>
      <c r="AH135" s="37"/>
      <c r="AI135" s="37"/>
    </row>
    <row r="136" spans="1:35" ht="24.75" hidden="1" customHeight="1">
      <c r="A136" s="35"/>
      <c r="B136" s="417"/>
      <c r="C136" s="417"/>
      <c r="D136" s="417"/>
      <c r="E136" s="417"/>
      <c r="F136" s="417"/>
      <c r="G136" s="417"/>
      <c r="H136" s="417"/>
      <c r="I136" s="417"/>
      <c r="J136" s="39"/>
      <c r="K136" s="2">
        <f>+$K$14</f>
        <v>561019</v>
      </c>
      <c r="L136" s="39"/>
      <c r="M136" s="2"/>
      <c r="N136" s="417"/>
      <c r="O136" s="417"/>
      <c r="P136" s="417"/>
      <c r="Q136" s="417"/>
      <c r="R136" s="417"/>
      <c r="S136" s="417"/>
      <c r="T136" s="417"/>
      <c r="U136" s="37"/>
      <c r="V136" s="37"/>
      <c r="W136" s="8"/>
      <c r="X136" s="8"/>
      <c r="Y136" s="8"/>
      <c r="Z136" s="8"/>
      <c r="AA136" s="8"/>
      <c r="AB136" s="8"/>
      <c r="AC136" s="8"/>
      <c r="AD136" s="37"/>
      <c r="AE136" s="37"/>
      <c r="AF136" s="37"/>
      <c r="AG136" s="37"/>
      <c r="AH136" s="37"/>
      <c r="AI136" s="37"/>
    </row>
    <row r="137" spans="1:35" ht="24.75" hidden="1" customHeight="1">
      <c r="A137" s="35"/>
      <c r="B137" s="418"/>
      <c r="C137" s="418"/>
      <c r="D137" s="418"/>
      <c r="E137" s="418"/>
      <c r="F137" s="418"/>
      <c r="G137" s="418"/>
      <c r="H137" s="418"/>
      <c r="I137" s="418"/>
      <c r="J137" s="39"/>
      <c r="K137" s="2">
        <f>+$K$15</f>
        <v>561015</v>
      </c>
      <c r="L137" s="39"/>
      <c r="M137" s="2"/>
      <c r="N137" s="418"/>
      <c r="O137" s="418"/>
      <c r="P137" s="418"/>
      <c r="Q137" s="418"/>
      <c r="R137" s="418"/>
      <c r="S137" s="418"/>
      <c r="T137" s="418"/>
      <c r="U137" s="37"/>
      <c r="V137" s="37"/>
      <c r="W137" s="8"/>
      <c r="X137" s="8"/>
      <c r="Y137" s="8"/>
      <c r="Z137" s="8"/>
      <c r="AA137" s="37"/>
      <c r="AB137" s="37"/>
      <c r="AC137" s="37"/>
      <c r="AD137" s="37"/>
      <c r="AE137" s="37"/>
      <c r="AF137" s="37"/>
      <c r="AG137" s="37"/>
      <c r="AH137" s="37"/>
      <c r="AI137" s="37"/>
    </row>
    <row r="138" spans="1:35" ht="24.75" hidden="1" customHeight="1">
      <c r="A138" s="24"/>
      <c r="B138" s="438" t="str">
        <f>IF(S139=" "," ",IF(S139&gt;=$H$6,"CUMPLE CON LA EXPERIENCIA REQUERIDA","NO CUMPLE CON LA EXPERIENCIA REQUERIDA"))</f>
        <v>NO CUMPLE CON LA EXPERIENCIA REQUERIDA</v>
      </c>
      <c r="C138" s="403"/>
      <c r="D138" s="403"/>
      <c r="E138" s="403"/>
      <c r="F138" s="403"/>
      <c r="G138" s="403"/>
      <c r="H138" s="403"/>
      <c r="I138" s="403"/>
      <c r="J138" s="403"/>
      <c r="K138" s="403"/>
      <c r="L138" s="403"/>
      <c r="M138" s="403"/>
      <c r="N138" s="403"/>
      <c r="O138" s="439"/>
      <c r="P138" s="423" t="s">
        <v>52</v>
      </c>
      <c r="Q138" s="424"/>
      <c r="R138" s="45"/>
      <c r="S138" s="46">
        <f>IF(T123="SI",SUM(S123:S137),0)</f>
        <v>0</v>
      </c>
      <c r="T138" s="445" t="str">
        <f>IF(S139=" "," ",IF(S139&gt;=$H$6,"CUMPLE","NO CUMPLE"))</f>
        <v>NO CUMPLE</v>
      </c>
      <c r="U138" s="24"/>
      <c r="V138" s="24"/>
      <c r="W138" s="8"/>
      <c r="X138" s="8"/>
      <c r="Y138" s="8"/>
      <c r="Z138" s="8"/>
      <c r="AA138" s="24"/>
      <c r="AB138" s="24"/>
      <c r="AC138" s="24"/>
      <c r="AD138" s="24"/>
      <c r="AE138" s="24"/>
      <c r="AF138" s="24"/>
      <c r="AG138" s="24"/>
      <c r="AH138" s="24"/>
      <c r="AI138" s="24"/>
    </row>
    <row r="139" spans="1:35" ht="24.75" hidden="1" customHeight="1">
      <c r="A139" s="37"/>
      <c r="B139" s="440"/>
      <c r="C139" s="441"/>
      <c r="D139" s="441"/>
      <c r="E139" s="441"/>
      <c r="F139" s="441"/>
      <c r="G139" s="441"/>
      <c r="H139" s="441"/>
      <c r="I139" s="441"/>
      <c r="J139" s="441"/>
      <c r="K139" s="441"/>
      <c r="L139" s="441"/>
      <c r="M139" s="441"/>
      <c r="N139" s="441"/>
      <c r="O139" s="442"/>
      <c r="P139" s="423" t="s">
        <v>53</v>
      </c>
      <c r="Q139" s="424"/>
      <c r="R139" s="45"/>
      <c r="S139" s="47">
        <f>IFERROR((S138/$P$6)," ")</f>
        <v>0</v>
      </c>
      <c r="T139" s="418"/>
      <c r="U139" s="37"/>
      <c r="V139" s="37"/>
      <c r="W139" s="8"/>
      <c r="X139" s="8"/>
      <c r="Y139" s="8"/>
      <c r="Z139" s="8"/>
      <c r="AA139" s="37"/>
      <c r="AB139" s="37"/>
      <c r="AC139" s="37"/>
      <c r="AD139" s="37"/>
      <c r="AE139" s="37"/>
      <c r="AF139" s="37"/>
      <c r="AG139" s="37"/>
      <c r="AH139" s="37"/>
      <c r="AI139" s="37"/>
    </row>
    <row r="140" spans="1:35" ht="30" hidden="1" customHeight="1">
      <c r="A140" s="8"/>
      <c r="B140" s="8"/>
      <c r="C140" s="8"/>
      <c r="D140" s="8"/>
      <c r="E140" s="20"/>
      <c r="F140" s="21"/>
      <c r="G140" s="21"/>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row>
    <row r="141" spans="1:35" ht="30" hidden="1" customHeight="1">
      <c r="A141" s="8"/>
      <c r="B141" s="8"/>
      <c r="C141" s="8"/>
      <c r="D141" s="8"/>
      <c r="E141" s="20"/>
      <c r="F141" s="21"/>
      <c r="G141" s="21"/>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row>
    <row r="142" spans="1:35" ht="36" hidden="1" customHeight="1">
      <c r="A142" s="8"/>
      <c r="B142" s="22">
        <v>7</v>
      </c>
      <c r="C142" s="443" t="s">
        <v>54</v>
      </c>
      <c r="D142" s="427"/>
      <c r="E142" s="424"/>
      <c r="F142" s="426" t="str">
        <f>IFERROR(VLOOKUP(B142,LISTA_OFERENTES,2,FALSE)," ")</f>
        <v xml:space="preserve"> </v>
      </c>
      <c r="G142" s="427"/>
      <c r="H142" s="427"/>
      <c r="I142" s="427"/>
      <c r="J142" s="427"/>
      <c r="K142" s="427"/>
      <c r="L142" s="427"/>
      <c r="M142" s="427"/>
      <c r="N142" s="427"/>
      <c r="O142" s="424"/>
      <c r="P142" s="428" t="s">
        <v>32</v>
      </c>
      <c r="Q142" s="427"/>
      <c r="R142" s="424"/>
      <c r="S142" s="23">
        <f>5-(INT(COUNTBLANK(C145:C159))-10)</f>
        <v>0</v>
      </c>
      <c r="T142" s="24"/>
      <c r="U142" s="8"/>
      <c r="V142" s="8"/>
      <c r="W142" s="8"/>
      <c r="X142" s="8"/>
      <c r="Y142" s="8"/>
      <c r="Z142" s="8"/>
      <c r="AA142" s="8"/>
      <c r="AB142" s="8"/>
      <c r="AC142" s="8"/>
      <c r="AD142" s="8"/>
      <c r="AE142" s="8"/>
      <c r="AF142" s="8"/>
      <c r="AG142" s="8"/>
      <c r="AH142" s="8"/>
      <c r="AI142" s="8"/>
    </row>
    <row r="143" spans="1:35" ht="53.25" hidden="1" customHeight="1">
      <c r="A143" s="38"/>
      <c r="B143" s="444" t="s">
        <v>33</v>
      </c>
      <c r="C143" s="425" t="s">
        <v>34</v>
      </c>
      <c r="D143" s="425" t="s">
        <v>35</v>
      </c>
      <c r="E143" s="425" t="s">
        <v>36</v>
      </c>
      <c r="F143" s="425" t="s">
        <v>37</v>
      </c>
      <c r="G143" s="425" t="s">
        <v>38</v>
      </c>
      <c r="H143" s="425" t="s">
        <v>39</v>
      </c>
      <c r="I143" s="425" t="s">
        <v>40</v>
      </c>
      <c r="J143" s="429" t="s">
        <v>41</v>
      </c>
      <c r="K143" s="427"/>
      <c r="L143" s="427"/>
      <c r="M143" s="424"/>
      <c r="N143" s="425" t="s">
        <v>42</v>
      </c>
      <c r="O143" s="425" t="s">
        <v>43</v>
      </c>
      <c r="P143" s="48" t="s">
        <v>44</v>
      </c>
      <c r="Q143" s="48"/>
      <c r="R143" s="425" t="s">
        <v>45</v>
      </c>
      <c r="S143" s="425" t="s">
        <v>46</v>
      </c>
      <c r="T143" s="425" t="str">
        <f>T11</f>
        <v>CUMPLE CON EL REQUERIMIENTO OBLIGATORIO DE ESTAR INSCRITA EN AL MENOS DOS DE LOS CÓDIGOS UNSPSC PARA LA EXPERIENCIA GENERAL</v>
      </c>
      <c r="U143" s="49"/>
      <c r="V143" s="49"/>
      <c r="W143" s="8"/>
      <c r="X143" s="8"/>
      <c r="Y143" s="8"/>
      <c r="Z143" s="8"/>
      <c r="AA143" s="8"/>
      <c r="AB143" s="8"/>
      <c r="AC143" s="8"/>
      <c r="AD143" s="38"/>
      <c r="AE143" s="38"/>
      <c r="AF143" s="38"/>
      <c r="AG143" s="38"/>
      <c r="AH143" s="38"/>
      <c r="AI143" s="38"/>
    </row>
    <row r="144" spans="1:35" ht="113.25" hidden="1" customHeight="1">
      <c r="A144" s="38"/>
      <c r="B144" s="418"/>
      <c r="C144" s="418"/>
      <c r="D144" s="418"/>
      <c r="E144" s="418"/>
      <c r="F144" s="418"/>
      <c r="G144" s="418"/>
      <c r="H144" s="418"/>
      <c r="I144" s="418"/>
      <c r="J144" s="430" t="s">
        <v>55</v>
      </c>
      <c r="K144" s="427"/>
      <c r="L144" s="427"/>
      <c r="M144" s="424"/>
      <c r="N144" s="418"/>
      <c r="O144" s="418"/>
      <c r="P144" s="28" t="s">
        <v>9</v>
      </c>
      <c r="Q144" s="28" t="s">
        <v>50</v>
      </c>
      <c r="R144" s="418"/>
      <c r="S144" s="418"/>
      <c r="T144" s="418"/>
      <c r="U144" s="49"/>
      <c r="V144" s="49"/>
      <c r="W144" s="8"/>
      <c r="X144" s="8"/>
      <c r="Y144" s="8"/>
      <c r="Z144" s="8"/>
      <c r="AA144" s="8"/>
      <c r="AB144" s="8"/>
      <c r="AC144" s="8"/>
      <c r="AD144" s="38"/>
      <c r="AE144" s="38"/>
      <c r="AF144" s="38"/>
      <c r="AG144" s="38"/>
      <c r="AH144" s="38"/>
      <c r="AI144" s="38"/>
    </row>
    <row r="145" spans="1:35" ht="24.75" hidden="1" customHeight="1">
      <c r="A145" s="35"/>
      <c r="B145" s="431">
        <v>1</v>
      </c>
      <c r="C145" s="421"/>
      <c r="D145" s="421"/>
      <c r="E145" s="421"/>
      <c r="F145" s="421"/>
      <c r="G145" s="435"/>
      <c r="H145" s="433"/>
      <c r="I145" s="434"/>
      <c r="J145" s="39"/>
      <c r="K145" s="2">
        <f>+$K$13</f>
        <v>561017</v>
      </c>
      <c r="L145" s="39"/>
      <c r="M145" s="2">
        <f>+$M$13</f>
        <v>561121</v>
      </c>
      <c r="N145" s="416"/>
      <c r="O145" s="416"/>
      <c r="P145" s="421"/>
      <c r="Q145" s="422"/>
      <c r="R145" s="422"/>
      <c r="S145" s="446">
        <f>IF(COUNTIF(J145:M147,"CUMPLE")&gt;=1,(G145*I145),0)* (IF(N145="PRESENTÓ CERTIFICADO",1,0))* (IF(O145="ACORDE A ITEM 5.2.1 (T.R.)",1,0) )* ( IF(OR(Q145="SIN OBSERVACIÓN", Q145="REQUERIMIENTOS SUBSANADOS"),1,0)) *(IF(OR(R145="NINGUNO", R145="CUMPLEN CON LO SOLICITADO"),1,0))</f>
        <v>0</v>
      </c>
      <c r="T145" s="447" t="s">
        <v>171</v>
      </c>
      <c r="U145" s="37"/>
      <c r="V145" s="37"/>
      <c r="W145" s="8"/>
      <c r="X145" s="8"/>
      <c r="Y145" s="8"/>
      <c r="Z145" s="8"/>
      <c r="AA145" s="8"/>
      <c r="AB145" s="8"/>
      <c r="AC145" s="8"/>
      <c r="AD145" s="37"/>
      <c r="AE145" s="37"/>
      <c r="AF145" s="37"/>
      <c r="AG145" s="37"/>
      <c r="AH145" s="37"/>
      <c r="AI145" s="37"/>
    </row>
    <row r="146" spans="1:35" ht="24.75" hidden="1" customHeight="1">
      <c r="A146" s="35"/>
      <c r="B146" s="417"/>
      <c r="C146" s="417"/>
      <c r="D146" s="417"/>
      <c r="E146" s="417"/>
      <c r="F146" s="417"/>
      <c r="G146" s="417"/>
      <c r="H146" s="417"/>
      <c r="I146" s="417"/>
      <c r="J146" s="39"/>
      <c r="K146" s="2">
        <f>+$K$14</f>
        <v>561019</v>
      </c>
      <c r="L146" s="39"/>
      <c r="M146" s="2"/>
      <c r="N146" s="417"/>
      <c r="O146" s="417"/>
      <c r="P146" s="417"/>
      <c r="Q146" s="417"/>
      <c r="R146" s="417"/>
      <c r="S146" s="417"/>
      <c r="T146" s="417"/>
      <c r="U146" s="37"/>
      <c r="V146" s="37"/>
      <c r="W146" s="8"/>
      <c r="X146" s="8"/>
      <c r="Y146" s="8"/>
      <c r="Z146" s="8"/>
      <c r="AA146" s="8"/>
      <c r="AB146" s="8"/>
      <c r="AC146" s="8"/>
      <c r="AD146" s="37"/>
      <c r="AE146" s="37"/>
      <c r="AF146" s="37"/>
      <c r="AG146" s="37"/>
      <c r="AH146" s="37"/>
      <c r="AI146" s="37"/>
    </row>
    <row r="147" spans="1:35" ht="24.75" hidden="1" customHeight="1">
      <c r="A147" s="35"/>
      <c r="B147" s="418"/>
      <c r="C147" s="418"/>
      <c r="D147" s="418"/>
      <c r="E147" s="418"/>
      <c r="F147" s="418"/>
      <c r="G147" s="418"/>
      <c r="H147" s="418"/>
      <c r="I147" s="418"/>
      <c r="J147" s="39"/>
      <c r="K147" s="2">
        <f>+$K$15</f>
        <v>561015</v>
      </c>
      <c r="L147" s="39"/>
      <c r="M147" s="2"/>
      <c r="N147" s="418"/>
      <c r="O147" s="418"/>
      <c r="P147" s="418"/>
      <c r="Q147" s="418"/>
      <c r="R147" s="418"/>
      <c r="S147" s="418"/>
      <c r="T147" s="417"/>
      <c r="U147" s="37"/>
      <c r="V147" s="37"/>
      <c r="W147" s="8"/>
      <c r="X147" s="8"/>
      <c r="Y147" s="8"/>
      <c r="Z147" s="8"/>
      <c r="AA147" s="8"/>
      <c r="AB147" s="8"/>
      <c r="AC147" s="8"/>
      <c r="AD147" s="37"/>
      <c r="AE147" s="37"/>
      <c r="AF147" s="37"/>
      <c r="AG147" s="37"/>
      <c r="AH147" s="37"/>
      <c r="AI147" s="37"/>
    </row>
    <row r="148" spans="1:35" ht="24.75" hidden="1" customHeight="1">
      <c r="A148" s="35"/>
      <c r="B148" s="431">
        <v>2</v>
      </c>
      <c r="C148" s="432"/>
      <c r="D148" s="432"/>
      <c r="E148" s="432"/>
      <c r="F148" s="432"/>
      <c r="G148" s="436"/>
      <c r="H148" s="433"/>
      <c r="I148" s="434"/>
      <c r="J148" s="39"/>
      <c r="K148" s="2">
        <f>+$K$13</f>
        <v>561017</v>
      </c>
      <c r="L148" s="39"/>
      <c r="M148" s="2">
        <f>+$M$13</f>
        <v>561121</v>
      </c>
      <c r="N148" s="416"/>
      <c r="O148" s="416"/>
      <c r="P148" s="419"/>
      <c r="Q148" s="420"/>
      <c r="R148" s="422"/>
      <c r="S148" s="446">
        <f>IF(COUNTIF(J148:M150,"CUMPLE")&gt;=1,(G148*I148),0)* (IF(N148="PRESENTÓ CERTIFICADO",1,0))* (IF(O148="ACORDE A ITEM 5.2.1 (T.R.)",1,0) )* ( IF(OR(Q148="SIN OBSERVACIÓN", Q148="REQUERIMIENTOS SUBSANADOS"),1,0)) *(IF(OR(R148="NINGUNO", R148="CUMPLEN CON LO SOLICITADO"),1,0))</f>
        <v>0</v>
      </c>
      <c r="T148" s="417"/>
      <c r="U148" s="37"/>
      <c r="V148" s="37"/>
      <c r="W148" s="8"/>
      <c r="X148" s="8"/>
      <c r="Y148" s="8"/>
      <c r="Z148" s="8"/>
      <c r="AA148" s="8"/>
      <c r="AB148" s="8"/>
      <c r="AC148" s="8"/>
      <c r="AD148" s="37"/>
      <c r="AE148" s="37"/>
      <c r="AF148" s="37"/>
      <c r="AG148" s="37"/>
      <c r="AH148" s="37"/>
      <c r="AI148" s="37"/>
    </row>
    <row r="149" spans="1:35" ht="24.75" hidden="1" customHeight="1">
      <c r="A149" s="35"/>
      <c r="B149" s="417"/>
      <c r="C149" s="417"/>
      <c r="D149" s="417"/>
      <c r="E149" s="417"/>
      <c r="F149" s="417"/>
      <c r="G149" s="417"/>
      <c r="H149" s="417"/>
      <c r="I149" s="417"/>
      <c r="J149" s="39"/>
      <c r="K149" s="2">
        <f>+$K$14</f>
        <v>561019</v>
      </c>
      <c r="L149" s="39"/>
      <c r="M149" s="2"/>
      <c r="N149" s="417"/>
      <c r="O149" s="417"/>
      <c r="P149" s="417"/>
      <c r="Q149" s="417"/>
      <c r="R149" s="417"/>
      <c r="S149" s="417"/>
      <c r="T149" s="417"/>
      <c r="U149" s="37"/>
      <c r="V149" s="37"/>
      <c r="W149" s="8"/>
      <c r="X149" s="8"/>
      <c r="Y149" s="8"/>
      <c r="Z149" s="8"/>
      <c r="AA149" s="8"/>
      <c r="AB149" s="8"/>
      <c r="AC149" s="8"/>
      <c r="AD149" s="37"/>
      <c r="AE149" s="37"/>
      <c r="AF149" s="37"/>
      <c r="AG149" s="37"/>
      <c r="AH149" s="37"/>
      <c r="AI149" s="37"/>
    </row>
    <row r="150" spans="1:35" ht="24.75" hidden="1" customHeight="1">
      <c r="A150" s="35"/>
      <c r="B150" s="418"/>
      <c r="C150" s="418"/>
      <c r="D150" s="418"/>
      <c r="E150" s="418"/>
      <c r="F150" s="418"/>
      <c r="G150" s="418"/>
      <c r="H150" s="418"/>
      <c r="I150" s="418"/>
      <c r="J150" s="39"/>
      <c r="K150" s="2">
        <f>+$K$15</f>
        <v>561015</v>
      </c>
      <c r="L150" s="39"/>
      <c r="M150" s="2"/>
      <c r="N150" s="418"/>
      <c r="O150" s="418"/>
      <c r="P150" s="418"/>
      <c r="Q150" s="418"/>
      <c r="R150" s="418"/>
      <c r="S150" s="418"/>
      <c r="T150" s="417"/>
      <c r="U150" s="37"/>
      <c r="V150" s="37"/>
      <c r="W150" s="8"/>
      <c r="X150" s="8"/>
      <c r="Y150" s="8"/>
      <c r="Z150" s="8"/>
      <c r="AA150" s="8"/>
      <c r="AB150" s="8"/>
      <c r="AC150" s="8"/>
      <c r="AD150" s="37"/>
      <c r="AE150" s="37"/>
      <c r="AF150" s="37"/>
      <c r="AG150" s="37"/>
      <c r="AH150" s="37"/>
      <c r="AI150" s="37"/>
    </row>
    <row r="151" spans="1:35" ht="24.75" hidden="1" customHeight="1">
      <c r="A151" s="35"/>
      <c r="B151" s="431">
        <v>3</v>
      </c>
      <c r="C151" s="421"/>
      <c r="D151" s="421"/>
      <c r="E151" s="421"/>
      <c r="F151" s="421"/>
      <c r="G151" s="435"/>
      <c r="H151" s="433"/>
      <c r="I151" s="434"/>
      <c r="J151" s="39"/>
      <c r="K151" s="2">
        <f>+$K$13</f>
        <v>561017</v>
      </c>
      <c r="L151" s="39"/>
      <c r="M151" s="2">
        <f>+$M$13</f>
        <v>561121</v>
      </c>
      <c r="N151" s="416"/>
      <c r="O151" s="416"/>
      <c r="P151" s="421"/>
      <c r="Q151" s="422"/>
      <c r="R151" s="422"/>
      <c r="S151" s="446">
        <f>IF(COUNTIF(J151:M153,"CUMPLE")&gt;=1,(G151*I151),0)* (IF(N151="PRESENTÓ CERTIFICADO",1,0))* (IF(O151="ACORDE A ITEM 5.2.1 (T.R.)",1,0) )* ( IF(OR(Q151="SIN OBSERVACIÓN", Q151="REQUERIMIENTOS SUBSANADOS"),1,0)) *(IF(OR(R151="NINGUNO", R151="CUMPLEN CON LO SOLICITADO"),1,0))</f>
        <v>0</v>
      </c>
      <c r="T151" s="417"/>
      <c r="U151" s="37"/>
      <c r="V151" s="37"/>
      <c r="W151" s="8"/>
      <c r="X151" s="8"/>
      <c r="Y151" s="8"/>
      <c r="Z151" s="8"/>
      <c r="AA151" s="8"/>
      <c r="AB151" s="8"/>
      <c r="AC151" s="8"/>
      <c r="AD151" s="37"/>
      <c r="AE151" s="37"/>
      <c r="AF151" s="37"/>
      <c r="AG151" s="37"/>
      <c r="AH151" s="37"/>
      <c r="AI151" s="37"/>
    </row>
    <row r="152" spans="1:35" ht="24.75" hidden="1" customHeight="1">
      <c r="A152" s="35"/>
      <c r="B152" s="417"/>
      <c r="C152" s="417"/>
      <c r="D152" s="417"/>
      <c r="E152" s="417"/>
      <c r="F152" s="417"/>
      <c r="G152" s="417"/>
      <c r="H152" s="417"/>
      <c r="I152" s="417"/>
      <c r="J152" s="39"/>
      <c r="K152" s="2">
        <f>+$K$14</f>
        <v>561019</v>
      </c>
      <c r="L152" s="39"/>
      <c r="M152" s="2"/>
      <c r="N152" s="417"/>
      <c r="O152" s="417"/>
      <c r="P152" s="417"/>
      <c r="Q152" s="417"/>
      <c r="R152" s="417"/>
      <c r="S152" s="417"/>
      <c r="T152" s="417"/>
      <c r="U152" s="37"/>
      <c r="V152" s="37"/>
      <c r="W152" s="8"/>
      <c r="X152" s="8"/>
      <c r="Y152" s="8"/>
      <c r="Z152" s="8"/>
      <c r="AA152" s="8"/>
      <c r="AB152" s="8"/>
      <c r="AC152" s="8"/>
      <c r="AD152" s="37"/>
      <c r="AE152" s="37"/>
      <c r="AF152" s="37"/>
      <c r="AG152" s="37"/>
      <c r="AH152" s="37"/>
      <c r="AI152" s="37"/>
    </row>
    <row r="153" spans="1:35" ht="24.75" hidden="1" customHeight="1">
      <c r="A153" s="35"/>
      <c r="B153" s="418"/>
      <c r="C153" s="418"/>
      <c r="D153" s="418"/>
      <c r="E153" s="418"/>
      <c r="F153" s="418"/>
      <c r="G153" s="418"/>
      <c r="H153" s="418"/>
      <c r="I153" s="418"/>
      <c r="J153" s="39"/>
      <c r="K153" s="2">
        <f>+$K$15</f>
        <v>561015</v>
      </c>
      <c r="L153" s="39"/>
      <c r="M153" s="2"/>
      <c r="N153" s="418"/>
      <c r="O153" s="418"/>
      <c r="P153" s="418"/>
      <c r="Q153" s="418"/>
      <c r="R153" s="418"/>
      <c r="S153" s="418"/>
      <c r="T153" s="417"/>
      <c r="U153" s="37"/>
      <c r="V153" s="37"/>
      <c r="W153" s="8"/>
      <c r="X153" s="8"/>
      <c r="Y153" s="8"/>
      <c r="Z153" s="8"/>
      <c r="AA153" s="8"/>
      <c r="AB153" s="8"/>
      <c r="AC153" s="8"/>
      <c r="AD153" s="37"/>
      <c r="AE153" s="37"/>
      <c r="AF153" s="37"/>
      <c r="AG153" s="37"/>
      <c r="AH153" s="37"/>
      <c r="AI153" s="37"/>
    </row>
    <row r="154" spans="1:35" ht="24.75" hidden="1" customHeight="1">
      <c r="A154" s="35"/>
      <c r="B154" s="431">
        <v>4</v>
      </c>
      <c r="C154" s="432"/>
      <c r="D154" s="432"/>
      <c r="E154" s="432"/>
      <c r="F154" s="432"/>
      <c r="G154" s="436"/>
      <c r="H154" s="433"/>
      <c r="I154" s="434"/>
      <c r="J154" s="39"/>
      <c r="K154" s="2">
        <f>+$K$13</f>
        <v>561017</v>
      </c>
      <c r="L154" s="39"/>
      <c r="M154" s="2">
        <f>+$M$13</f>
        <v>561121</v>
      </c>
      <c r="N154" s="416"/>
      <c r="O154" s="416"/>
      <c r="P154" s="419"/>
      <c r="Q154" s="420"/>
      <c r="R154" s="422"/>
      <c r="S154" s="446">
        <f>IF(COUNTIF(J154:M156,"CUMPLE")&gt;=1,(G154*I154),0)* (IF(N154="PRESENTÓ CERTIFICADO",1,0))* (IF(O154="ACORDE A ITEM 5.2.1 (T.R.)",1,0) )* ( IF(OR(Q154="SIN OBSERVACIÓN", Q154="REQUERIMIENTOS SUBSANADOS"),1,0)) *(IF(OR(R154="NINGUNO", R154="CUMPLEN CON LO SOLICITADO"),1,0))</f>
        <v>0</v>
      </c>
      <c r="T154" s="417"/>
      <c r="U154" s="37"/>
      <c r="V154" s="37"/>
      <c r="W154" s="8"/>
      <c r="X154" s="8"/>
      <c r="Y154" s="8"/>
      <c r="Z154" s="8"/>
      <c r="AA154" s="8"/>
      <c r="AB154" s="8"/>
      <c r="AC154" s="8"/>
      <c r="AD154" s="37"/>
      <c r="AE154" s="37"/>
      <c r="AF154" s="37"/>
      <c r="AG154" s="37"/>
      <c r="AH154" s="37"/>
      <c r="AI154" s="37"/>
    </row>
    <row r="155" spans="1:35" ht="24.75" hidden="1" customHeight="1">
      <c r="A155" s="35"/>
      <c r="B155" s="417"/>
      <c r="C155" s="417"/>
      <c r="D155" s="417"/>
      <c r="E155" s="417"/>
      <c r="F155" s="417"/>
      <c r="G155" s="417"/>
      <c r="H155" s="417"/>
      <c r="I155" s="417"/>
      <c r="J155" s="39"/>
      <c r="K155" s="2">
        <f>+$K$14</f>
        <v>561019</v>
      </c>
      <c r="L155" s="39"/>
      <c r="M155" s="2"/>
      <c r="N155" s="417"/>
      <c r="O155" s="417"/>
      <c r="P155" s="417"/>
      <c r="Q155" s="417"/>
      <c r="R155" s="417"/>
      <c r="S155" s="417"/>
      <c r="T155" s="417"/>
      <c r="U155" s="37"/>
      <c r="V155" s="37"/>
      <c r="W155" s="8"/>
      <c r="X155" s="8"/>
      <c r="Y155" s="8"/>
      <c r="Z155" s="8"/>
      <c r="AA155" s="8"/>
      <c r="AB155" s="8"/>
      <c r="AC155" s="8"/>
      <c r="AD155" s="37"/>
      <c r="AE155" s="37"/>
      <c r="AF155" s="37"/>
      <c r="AG155" s="37"/>
      <c r="AH155" s="37"/>
      <c r="AI155" s="37"/>
    </row>
    <row r="156" spans="1:35" ht="24.75" hidden="1" customHeight="1">
      <c r="A156" s="35"/>
      <c r="B156" s="418"/>
      <c r="C156" s="418"/>
      <c r="D156" s="418"/>
      <c r="E156" s="418"/>
      <c r="F156" s="418"/>
      <c r="G156" s="418"/>
      <c r="H156" s="418"/>
      <c r="I156" s="418"/>
      <c r="J156" s="39"/>
      <c r="K156" s="2">
        <f>+$K$15</f>
        <v>561015</v>
      </c>
      <c r="L156" s="39"/>
      <c r="M156" s="2"/>
      <c r="N156" s="418"/>
      <c r="O156" s="418"/>
      <c r="P156" s="418"/>
      <c r="Q156" s="418"/>
      <c r="R156" s="418"/>
      <c r="S156" s="418"/>
      <c r="T156" s="417"/>
      <c r="U156" s="37"/>
      <c r="V156" s="37"/>
      <c r="W156" s="8"/>
      <c r="X156" s="8"/>
      <c r="Y156" s="8"/>
      <c r="Z156" s="8"/>
      <c r="AA156" s="8"/>
      <c r="AB156" s="8"/>
      <c r="AC156" s="8"/>
      <c r="AD156" s="37"/>
      <c r="AE156" s="37"/>
      <c r="AF156" s="37"/>
      <c r="AG156" s="37"/>
      <c r="AH156" s="37"/>
      <c r="AI156" s="37"/>
    </row>
    <row r="157" spans="1:35" ht="24.75" hidden="1" customHeight="1">
      <c r="A157" s="35"/>
      <c r="B157" s="431">
        <v>5</v>
      </c>
      <c r="C157" s="421"/>
      <c r="D157" s="421"/>
      <c r="E157" s="421"/>
      <c r="F157" s="421"/>
      <c r="G157" s="435"/>
      <c r="H157" s="433"/>
      <c r="I157" s="434"/>
      <c r="J157" s="39"/>
      <c r="K157" s="2">
        <f>+$K$13</f>
        <v>561017</v>
      </c>
      <c r="L157" s="39"/>
      <c r="M157" s="2">
        <f>+$M$13</f>
        <v>561121</v>
      </c>
      <c r="N157" s="416"/>
      <c r="O157" s="416"/>
      <c r="P157" s="421"/>
      <c r="Q157" s="422"/>
      <c r="R157" s="422"/>
      <c r="S157" s="446">
        <f>IF(COUNTIF(J157:M159,"CUMPLE")&gt;=1,(G157*I157),0)* (IF(N157="PRESENTÓ CERTIFICADO",1,0))* (IF(O157="ACORDE A ITEM 5.2.1 (T.R.)",1,0) )* ( IF(OR(Q157="SIN OBSERVACIÓN", Q157="REQUERIMIENTOS SUBSANADOS"),1,0)) *(IF(OR(R157="NINGUNO", R157="CUMPLEN CON LO SOLICITADO"),1,0))</f>
        <v>0</v>
      </c>
      <c r="T157" s="417"/>
      <c r="U157" s="37"/>
      <c r="V157" s="37"/>
      <c r="W157" s="8"/>
      <c r="X157" s="8"/>
      <c r="Y157" s="8"/>
      <c r="Z157" s="8"/>
      <c r="AA157" s="8"/>
      <c r="AB157" s="8"/>
      <c r="AC157" s="8"/>
      <c r="AD157" s="37"/>
      <c r="AE157" s="37"/>
      <c r="AF157" s="37"/>
      <c r="AG157" s="37"/>
      <c r="AH157" s="37"/>
      <c r="AI157" s="37"/>
    </row>
    <row r="158" spans="1:35" ht="24.75" hidden="1" customHeight="1">
      <c r="A158" s="35"/>
      <c r="B158" s="417"/>
      <c r="C158" s="417"/>
      <c r="D158" s="417"/>
      <c r="E158" s="417"/>
      <c r="F158" s="417"/>
      <c r="G158" s="417"/>
      <c r="H158" s="417"/>
      <c r="I158" s="417"/>
      <c r="J158" s="39"/>
      <c r="K158" s="2">
        <f>+$K$14</f>
        <v>561019</v>
      </c>
      <c r="L158" s="39"/>
      <c r="M158" s="2"/>
      <c r="N158" s="417"/>
      <c r="O158" s="417"/>
      <c r="P158" s="417"/>
      <c r="Q158" s="417"/>
      <c r="R158" s="417"/>
      <c r="S158" s="417"/>
      <c r="T158" s="417"/>
      <c r="U158" s="37"/>
      <c r="V158" s="37"/>
      <c r="W158" s="8"/>
      <c r="X158" s="8"/>
      <c r="Y158" s="8"/>
      <c r="Z158" s="8"/>
      <c r="AA158" s="8"/>
      <c r="AB158" s="8"/>
      <c r="AC158" s="8"/>
      <c r="AD158" s="37"/>
      <c r="AE158" s="37"/>
      <c r="AF158" s="37"/>
      <c r="AG158" s="37"/>
      <c r="AH158" s="37"/>
      <c r="AI158" s="37"/>
    </row>
    <row r="159" spans="1:35" ht="24.75" hidden="1" customHeight="1">
      <c r="A159" s="35"/>
      <c r="B159" s="418"/>
      <c r="C159" s="418"/>
      <c r="D159" s="418"/>
      <c r="E159" s="418"/>
      <c r="F159" s="418"/>
      <c r="G159" s="418"/>
      <c r="H159" s="418"/>
      <c r="I159" s="418"/>
      <c r="J159" s="39"/>
      <c r="K159" s="2">
        <f>+$K$15</f>
        <v>561015</v>
      </c>
      <c r="L159" s="39"/>
      <c r="M159" s="2"/>
      <c r="N159" s="418"/>
      <c r="O159" s="418"/>
      <c r="P159" s="418"/>
      <c r="Q159" s="418"/>
      <c r="R159" s="418"/>
      <c r="S159" s="418"/>
      <c r="T159" s="418"/>
      <c r="U159" s="37"/>
      <c r="V159" s="37"/>
      <c r="W159" s="8"/>
      <c r="X159" s="8"/>
      <c r="Y159" s="8"/>
      <c r="Z159" s="8"/>
      <c r="AA159" s="37"/>
      <c r="AB159" s="37"/>
      <c r="AC159" s="37"/>
      <c r="AD159" s="37"/>
      <c r="AE159" s="37"/>
      <c r="AF159" s="37"/>
      <c r="AG159" s="37"/>
      <c r="AH159" s="37"/>
      <c r="AI159" s="37"/>
    </row>
    <row r="160" spans="1:35" ht="24.75" hidden="1" customHeight="1">
      <c r="A160" s="24"/>
      <c r="B160" s="438" t="str">
        <f>IF(S161=" "," ",IF(S161&gt;=$H$6,"CUMPLE CON LA EXPERIENCIA REQUERIDA","NO CUMPLE CON LA EXPERIENCIA REQUERIDA"))</f>
        <v>NO CUMPLE CON LA EXPERIENCIA REQUERIDA</v>
      </c>
      <c r="C160" s="403"/>
      <c r="D160" s="403"/>
      <c r="E160" s="403"/>
      <c r="F160" s="403"/>
      <c r="G160" s="403"/>
      <c r="H160" s="403"/>
      <c r="I160" s="403"/>
      <c r="J160" s="403"/>
      <c r="K160" s="403"/>
      <c r="L160" s="403"/>
      <c r="M160" s="403"/>
      <c r="N160" s="403"/>
      <c r="O160" s="439"/>
      <c r="P160" s="423" t="s">
        <v>52</v>
      </c>
      <c r="Q160" s="424"/>
      <c r="R160" s="45"/>
      <c r="S160" s="46">
        <f>IF(T145="SI",SUM(S145:S159),0)</f>
        <v>0</v>
      </c>
      <c r="T160" s="445" t="str">
        <f>IF(S161=" "," ",IF(S161&gt;=$H$6,"CUMPLE","NO CUMPLE"))</f>
        <v>NO CUMPLE</v>
      </c>
      <c r="U160" s="24"/>
      <c r="V160" s="24"/>
      <c r="W160" s="8"/>
      <c r="X160" s="8"/>
      <c r="Y160" s="8"/>
      <c r="Z160" s="8"/>
      <c r="AA160" s="24"/>
      <c r="AB160" s="24"/>
      <c r="AC160" s="24"/>
      <c r="AD160" s="24"/>
      <c r="AE160" s="24"/>
      <c r="AF160" s="24"/>
      <c r="AG160" s="24"/>
      <c r="AH160" s="24"/>
      <c r="AI160" s="24"/>
    </row>
    <row r="161" spans="1:35" ht="24.75" hidden="1" customHeight="1">
      <c r="A161" s="37"/>
      <c r="B161" s="440"/>
      <c r="C161" s="441"/>
      <c r="D161" s="441"/>
      <c r="E161" s="441"/>
      <c r="F161" s="441"/>
      <c r="G161" s="441"/>
      <c r="H161" s="441"/>
      <c r="I161" s="441"/>
      <c r="J161" s="441"/>
      <c r="K161" s="441"/>
      <c r="L161" s="441"/>
      <c r="M161" s="441"/>
      <c r="N161" s="441"/>
      <c r="O161" s="442"/>
      <c r="P161" s="423" t="s">
        <v>53</v>
      </c>
      <c r="Q161" s="424"/>
      <c r="R161" s="45"/>
      <c r="S161" s="47">
        <f>IFERROR((S160/$P$6)," ")</f>
        <v>0</v>
      </c>
      <c r="T161" s="418"/>
      <c r="U161" s="37"/>
      <c r="V161" s="37"/>
      <c r="W161" s="8"/>
      <c r="X161" s="8"/>
      <c r="Y161" s="8"/>
      <c r="Z161" s="8"/>
      <c r="AA161" s="37"/>
      <c r="AB161" s="37"/>
      <c r="AC161" s="37"/>
      <c r="AD161" s="37"/>
      <c r="AE161" s="37"/>
      <c r="AF161" s="37"/>
      <c r="AG161" s="37"/>
      <c r="AH161" s="37"/>
      <c r="AI161" s="37"/>
    </row>
    <row r="162" spans="1:35" ht="30" hidden="1" customHeight="1">
      <c r="A162" s="8"/>
      <c r="B162" s="8"/>
      <c r="C162" s="8"/>
      <c r="D162" s="8"/>
      <c r="E162" s="20"/>
      <c r="F162" s="21"/>
      <c r="G162" s="21"/>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row>
    <row r="163" spans="1:35" ht="30" hidden="1" customHeight="1">
      <c r="A163" s="8"/>
      <c r="B163" s="8"/>
      <c r="C163" s="8"/>
      <c r="D163" s="8"/>
      <c r="E163" s="20"/>
      <c r="F163" s="21"/>
      <c r="G163" s="21"/>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row>
    <row r="164" spans="1:35" ht="36" hidden="1" customHeight="1">
      <c r="A164" s="8"/>
      <c r="B164" s="22">
        <v>8</v>
      </c>
      <c r="C164" s="443" t="s">
        <v>54</v>
      </c>
      <c r="D164" s="427"/>
      <c r="E164" s="424"/>
      <c r="F164" s="426" t="str">
        <f>IFERROR(VLOOKUP(B164,LISTA_OFERENTES,2,FALSE)," ")</f>
        <v xml:space="preserve"> </v>
      </c>
      <c r="G164" s="427"/>
      <c r="H164" s="427"/>
      <c r="I164" s="427"/>
      <c r="J164" s="427"/>
      <c r="K164" s="427"/>
      <c r="L164" s="427"/>
      <c r="M164" s="427"/>
      <c r="N164" s="427"/>
      <c r="O164" s="424"/>
      <c r="P164" s="428" t="s">
        <v>32</v>
      </c>
      <c r="Q164" s="427"/>
      <c r="R164" s="424"/>
      <c r="S164" s="23">
        <f>5-(INT(COUNTBLANK(C167:C181))-10)</f>
        <v>0</v>
      </c>
      <c r="T164" s="24"/>
      <c r="U164" s="8"/>
      <c r="V164" s="8"/>
      <c r="W164" s="8"/>
      <c r="X164" s="8"/>
      <c r="Y164" s="8"/>
      <c r="Z164" s="8"/>
      <c r="AA164" s="8"/>
      <c r="AB164" s="8"/>
      <c r="AC164" s="8"/>
      <c r="AD164" s="8"/>
      <c r="AE164" s="8"/>
      <c r="AF164" s="8"/>
      <c r="AG164" s="8"/>
      <c r="AH164" s="8"/>
      <c r="AI164" s="8"/>
    </row>
    <row r="165" spans="1:35" ht="57.75" hidden="1" customHeight="1">
      <c r="A165" s="38"/>
      <c r="B165" s="444" t="s">
        <v>33</v>
      </c>
      <c r="C165" s="425" t="s">
        <v>34</v>
      </c>
      <c r="D165" s="425" t="s">
        <v>35</v>
      </c>
      <c r="E165" s="425" t="s">
        <v>36</v>
      </c>
      <c r="F165" s="425" t="s">
        <v>37</v>
      </c>
      <c r="G165" s="425" t="s">
        <v>38</v>
      </c>
      <c r="H165" s="425" t="s">
        <v>39</v>
      </c>
      <c r="I165" s="425" t="s">
        <v>40</v>
      </c>
      <c r="J165" s="429" t="s">
        <v>41</v>
      </c>
      <c r="K165" s="427"/>
      <c r="L165" s="427"/>
      <c r="M165" s="424"/>
      <c r="N165" s="425" t="s">
        <v>42</v>
      </c>
      <c r="O165" s="425" t="s">
        <v>43</v>
      </c>
      <c r="P165" s="48" t="s">
        <v>44</v>
      </c>
      <c r="Q165" s="48"/>
      <c r="R165" s="425" t="s">
        <v>45</v>
      </c>
      <c r="S165" s="425" t="s">
        <v>46</v>
      </c>
      <c r="T165" s="425" t="str">
        <f>T11</f>
        <v>CUMPLE CON EL REQUERIMIENTO OBLIGATORIO DE ESTAR INSCRITA EN AL MENOS DOS DE LOS CÓDIGOS UNSPSC PARA LA EXPERIENCIA GENERAL</v>
      </c>
      <c r="U165" s="49"/>
      <c r="V165" s="49"/>
      <c r="W165" s="8"/>
      <c r="X165" s="8"/>
      <c r="Y165" s="8"/>
      <c r="Z165" s="8"/>
      <c r="AA165" s="8"/>
      <c r="AB165" s="8"/>
      <c r="AC165" s="8"/>
      <c r="AD165" s="38"/>
      <c r="AE165" s="38"/>
      <c r="AF165" s="38"/>
      <c r="AG165" s="38"/>
      <c r="AH165" s="38"/>
      <c r="AI165" s="38"/>
    </row>
    <row r="166" spans="1:35" ht="78" hidden="1" customHeight="1">
      <c r="A166" s="38"/>
      <c r="B166" s="418"/>
      <c r="C166" s="418"/>
      <c r="D166" s="418"/>
      <c r="E166" s="418"/>
      <c r="F166" s="418"/>
      <c r="G166" s="418"/>
      <c r="H166" s="418"/>
      <c r="I166" s="418"/>
      <c r="J166" s="430" t="s">
        <v>55</v>
      </c>
      <c r="K166" s="427"/>
      <c r="L166" s="427"/>
      <c r="M166" s="424"/>
      <c r="N166" s="418"/>
      <c r="O166" s="418"/>
      <c r="P166" s="28" t="s">
        <v>9</v>
      </c>
      <c r="Q166" s="28" t="s">
        <v>50</v>
      </c>
      <c r="R166" s="418"/>
      <c r="S166" s="418"/>
      <c r="T166" s="418"/>
      <c r="U166" s="49"/>
      <c r="V166" s="49"/>
      <c r="W166" s="8"/>
      <c r="X166" s="8"/>
      <c r="Y166" s="8"/>
      <c r="Z166" s="8"/>
      <c r="AA166" s="8"/>
      <c r="AB166" s="8"/>
      <c r="AC166" s="8"/>
      <c r="AD166" s="38"/>
      <c r="AE166" s="38"/>
      <c r="AF166" s="38"/>
      <c r="AG166" s="38"/>
      <c r="AH166" s="38"/>
      <c r="AI166" s="38"/>
    </row>
    <row r="167" spans="1:35" ht="24.75" hidden="1" customHeight="1">
      <c r="A167" s="35"/>
      <c r="B167" s="431">
        <v>1</v>
      </c>
      <c r="C167" s="421"/>
      <c r="D167" s="421"/>
      <c r="E167" s="421"/>
      <c r="F167" s="421"/>
      <c r="G167" s="435"/>
      <c r="H167" s="433"/>
      <c r="I167" s="434"/>
      <c r="J167" s="39"/>
      <c r="K167" s="2">
        <f>+$K$13</f>
        <v>561017</v>
      </c>
      <c r="L167" s="39"/>
      <c r="M167" s="2">
        <f>+$M$13</f>
        <v>561121</v>
      </c>
      <c r="N167" s="416"/>
      <c r="O167" s="416"/>
      <c r="P167" s="421"/>
      <c r="Q167" s="422"/>
      <c r="R167" s="422"/>
      <c r="S167" s="446">
        <f>IF(COUNTIF(J167:M169,"CUMPLE")&gt;=1,(G167*I167),0)* (IF(N167="PRESENTÓ CERTIFICADO",1,0))* (IF(O167="ACORDE A ITEM 5.2.1 (T.R.)",1,0) )* ( IF(OR(Q167="SIN OBSERVACIÓN", Q167="REQUERIMIENTOS SUBSANADOS"),1,0)) *(IF(OR(R167="NINGUNO", R167="CUMPLEN CON LO SOLICITADO"),1,0))</f>
        <v>0</v>
      </c>
      <c r="T167" s="447" t="s">
        <v>171</v>
      </c>
      <c r="U167" s="37"/>
      <c r="V167" s="37"/>
      <c r="W167" s="8"/>
      <c r="X167" s="8"/>
      <c r="Y167" s="8"/>
      <c r="Z167" s="8"/>
      <c r="AA167" s="8"/>
      <c r="AB167" s="8"/>
      <c r="AC167" s="8"/>
      <c r="AD167" s="37"/>
      <c r="AE167" s="37"/>
      <c r="AF167" s="37"/>
      <c r="AG167" s="37"/>
      <c r="AH167" s="37"/>
      <c r="AI167" s="37"/>
    </row>
    <row r="168" spans="1:35" ht="24.75" hidden="1" customHeight="1">
      <c r="A168" s="35"/>
      <c r="B168" s="417"/>
      <c r="C168" s="417"/>
      <c r="D168" s="417"/>
      <c r="E168" s="417"/>
      <c r="F168" s="417"/>
      <c r="G168" s="417"/>
      <c r="H168" s="417"/>
      <c r="I168" s="417"/>
      <c r="J168" s="39"/>
      <c r="K168" s="2">
        <f>+$K$14</f>
        <v>561019</v>
      </c>
      <c r="L168" s="39"/>
      <c r="M168" s="2"/>
      <c r="N168" s="417"/>
      <c r="O168" s="417"/>
      <c r="P168" s="417"/>
      <c r="Q168" s="417"/>
      <c r="R168" s="417"/>
      <c r="S168" s="417"/>
      <c r="T168" s="417"/>
      <c r="U168" s="37"/>
      <c r="V168" s="37"/>
      <c r="W168" s="8"/>
      <c r="X168" s="8"/>
      <c r="Y168" s="8"/>
      <c r="Z168" s="8"/>
      <c r="AA168" s="8"/>
      <c r="AB168" s="8"/>
      <c r="AC168" s="8"/>
      <c r="AD168" s="37"/>
      <c r="AE168" s="37"/>
      <c r="AF168" s="37"/>
      <c r="AG168" s="37"/>
      <c r="AH168" s="37"/>
      <c r="AI168" s="37"/>
    </row>
    <row r="169" spans="1:35" ht="24.75" hidden="1" customHeight="1">
      <c r="A169" s="35"/>
      <c r="B169" s="418"/>
      <c r="C169" s="418"/>
      <c r="D169" s="418"/>
      <c r="E169" s="418"/>
      <c r="F169" s="418"/>
      <c r="G169" s="418"/>
      <c r="H169" s="418"/>
      <c r="I169" s="418"/>
      <c r="J169" s="39"/>
      <c r="K169" s="2">
        <f>+$K$15</f>
        <v>561015</v>
      </c>
      <c r="L169" s="39"/>
      <c r="M169" s="2"/>
      <c r="N169" s="418"/>
      <c r="O169" s="418"/>
      <c r="P169" s="418"/>
      <c r="Q169" s="418"/>
      <c r="R169" s="418"/>
      <c r="S169" s="418"/>
      <c r="T169" s="417"/>
      <c r="U169" s="37"/>
      <c r="V169" s="37"/>
      <c r="W169" s="8"/>
      <c r="X169" s="8"/>
      <c r="Y169" s="8"/>
      <c r="Z169" s="8"/>
      <c r="AA169" s="8"/>
      <c r="AB169" s="8"/>
      <c r="AC169" s="8"/>
      <c r="AD169" s="37"/>
      <c r="AE169" s="37"/>
      <c r="AF169" s="37"/>
      <c r="AG169" s="37"/>
      <c r="AH169" s="37"/>
      <c r="AI169" s="37"/>
    </row>
    <row r="170" spans="1:35" ht="24.75" hidden="1" customHeight="1">
      <c r="A170" s="35"/>
      <c r="B170" s="431">
        <v>2</v>
      </c>
      <c r="C170" s="432"/>
      <c r="D170" s="432"/>
      <c r="E170" s="432"/>
      <c r="F170" s="432"/>
      <c r="G170" s="436"/>
      <c r="H170" s="433"/>
      <c r="I170" s="434"/>
      <c r="J170" s="39"/>
      <c r="K170" s="2">
        <f>+$K$13</f>
        <v>561017</v>
      </c>
      <c r="L170" s="39"/>
      <c r="M170" s="2">
        <f t="shared" ref="M170:M179" si="11">M148</f>
        <v>561121</v>
      </c>
      <c r="N170" s="416"/>
      <c r="O170" s="416"/>
      <c r="P170" s="419"/>
      <c r="Q170" s="420"/>
      <c r="R170" s="422"/>
      <c r="S170" s="446">
        <f>IF(COUNTIF(J170:M172,"CUMPLE")&gt;=1,(G170*I170),0)* (IF(N170="PRESENTÓ CERTIFICADO",1,0))* (IF(O170="ACORDE A ITEM 5.2.1 (T.R.)",1,0) )* ( IF(OR(Q170="SIN OBSERVACIÓN", Q170="REQUERIMIENTOS SUBSANADOS"),1,0)) *(IF(OR(R170="NINGUNO", R170="CUMPLEN CON LO SOLICITADO"),1,0))</f>
        <v>0</v>
      </c>
      <c r="T170" s="417"/>
      <c r="U170" s="37"/>
      <c r="V170" s="37"/>
      <c r="W170" s="8"/>
      <c r="X170" s="8"/>
      <c r="Y170" s="8"/>
      <c r="Z170" s="8"/>
      <c r="AA170" s="8"/>
      <c r="AB170" s="8"/>
      <c r="AC170" s="8"/>
      <c r="AD170" s="37"/>
      <c r="AE170" s="37"/>
      <c r="AF170" s="37"/>
      <c r="AG170" s="37"/>
      <c r="AH170" s="37"/>
      <c r="AI170" s="37"/>
    </row>
    <row r="171" spans="1:35" ht="24.75" hidden="1" customHeight="1">
      <c r="A171" s="35"/>
      <c r="B171" s="417"/>
      <c r="C171" s="417"/>
      <c r="D171" s="417"/>
      <c r="E171" s="417"/>
      <c r="F171" s="417"/>
      <c r="G171" s="417"/>
      <c r="H171" s="417"/>
      <c r="I171" s="417"/>
      <c r="J171" s="39"/>
      <c r="K171" s="2">
        <f>+$K$14</f>
        <v>561019</v>
      </c>
      <c r="L171" s="39"/>
      <c r="M171" s="2"/>
      <c r="N171" s="417"/>
      <c r="O171" s="417"/>
      <c r="P171" s="417"/>
      <c r="Q171" s="417"/>
      <c r="R171" s="417"/>
      <c r="S171" s="417"/>
      <c r="T171" s="417"/>
      <c r="U171" s="37"/>
      <c r="V171" s="37"/>
      <c r="W171" s="8"/>
      <c r="X171" s="8"/>
      <c r="Y171" s="8"/>
      <c r="Z171" s="8"/>
      <c r="AA171" s="8"/>
      <c r="AB171" s="8"/>
      <c r="AC171" s="8"/>
      <c r="AD171" s="37"/>
      <c r="AE171" s="37"/>
      <c r="AF171" s="37"/>
      <c r="AG171" s="37"/>
      <c r="AH171" s="37"/>
      <c r="AI171" s="37"/>
    </row>
    <row r="172" spans="1:35" ht="24.75" hidden="1" customHeight="1">
      <c r="A172" s="35"/>
      <c r="B172" s="418"/>
      <c r="C172" s="418"/>
      <c r="D172" s="418"/>
      <c r="E172" s="418"/>
      <c r="F172" s="418"/>
      <c r="G172" s="418"/>
      <c r="H172" s="418"/>
      <c r="I172" s="418"/>
      <c r="J172" s="39"/>
      <c r="K172" s="2">
        <f>+$K$15</f>
        <v>561015</v>
      </c>
      <c r="L172" s="39"/>
      <c r="M172" s="2"/>
      <c r="N172" s="418"/>
      <c r="O172" s="418"/>
      <c r="P172" s="418"/>
      <c r="Q172" s="418"/>
      <c r="R172" s="418"/>
      <c r="S172" s="418"/>
      <c r="T172" s="417"/>
      <c r="U172" s="37"/>
      <c r="V172" s="37"/>
      <c r="W172" s="8"/>
      <c r="X172" s="8"/>
      <c r="Y172" s="8"/>
      <c r="Z172" s="8"/>
      <c r="AA172" s="8"/>
      <c r="AB172" s="8"/>
      <c r="AC172" s="8"/>
      <c r="AD172" s="37"/>
      <c r="AE172" s="37"/>
      <c r="AF172" s="37"/>
      <c r="AG172" s="37"/>
      <c r="AH172" s="37"/>
      <c r="AI172" s="37"/>
    </row>
    <row r="173" spans="1:35" ht="24.75" hidden="1" customHeight="1">
      <c r="A173" s="35"/>
      <c r="B173" s="431">
        <v>3</v>
      </c>
      <c r="C173" s="421"/>
      <c r="D173" s="421"/>
      <c r="E173" s="421"/>
      <c r="F173" s="421"/>
      <c r="G173" s="435"/>
      <c r="H173" s="433"/>
      <c r="I173" s="434"/>
      <c r="J173" s="39"/>
      <c r="K173" s="2">
        <f>+$K$13</f>
        <v>561017</v>
      </c>
      <c r="L173" s="39"/>
      <c r="M173" s="2">
        <f t="shared" si="11"/>
        <v>561121</v>
      </c>
      <c r="N173" s="416"/>
      <c r="O173" s="416"/>
      <c r="P173" s="421"/>
      <c r="Q173" s="422"/>
      <c r="R173" s="422"/>
      <c r="S173" s="446">
        <f>IF(COUNTIF(J173:M175,"CUMPLE")&gt;=1,(G173*I173),0)* (IF(N173="PRESENTÓ CERTIFICADO",1,0))* (IF(O173="ACORDE A ITEM 5.2.1 (T.R.)",1,0) )* ( IF(OR(Q173="SIN OBSERVACIÓN", Q173="REQUERIMIENTOS SUBSANADOS"),1,0)) *(IF(OR(R173="NINGUNO", R173="CUMPLEN CON LO SOLICITADO"),1,0))</f>
        <v>0</v>
      </c>
      <c r="T173" s="417"/>
      <c r="U173" s="37"/>
      <c r="V173" s="37"/>
      <c r="W173" s="8"/>
      <c r="X173" s="8"/>
      <c r="Y173" s="8"/>
      <c r="Z173" s="8"/>
      <c r="AA173" s="8"/>
      <c r="AB173" s="8"/>
      <c r="AC173" s="8"/>
      <c r="AD173" s="37"/>
      <c r="AE173" s="37"/>
      <c r="AF173" s="37"/>
      <c r="AG173" s="37"/>
      <c r="AH173" s="37"/>
      <c r="AI173" s="37"/>
    </row>
    <row r="174" spans="1:35" ht="24.75" hidden="1" customHeight="1">
      <c r="A174" s="35"/>
      <c r="B174" s="417"/>
      <c r="C174" s="417"/>
      <c r="D174" s="417"/>
      <c r="E174" s="417"/>
      <c r="F174" s="417"/>
      <c r="G174" s="417"/>
      <c r="H174" s="417"/>
      <c r="I174" s="417"/>
      <c r="J174" s="39"/>
      <c r="K174" s="2">
        <f>+$K$14</f>
        <v>561019</v>
      </c>
      <c r="L174" s="39"/>
      <c r="M174" s="2"/>
      <c r="N174" s="417"/>
      <c r="O174" s="417"/>
      <c r="P174" s="417"/>
      <c r="Q174" s="417"/>
      <c r="R174" s="417"/>
      <c r="S174" s="417"/>
      <c r="T174" s="417"/>
      <c r="U174" s="37"/>
      <c r="V174" s="37"/>
      <c r="W174" s="8"/>
      <c r="X174" s="8"/>
      <c r="Y174" s="8"/>
      <c r="Z174" s="8"/>
      <c r="AA174" s="8"/>
      <c r="AB174" s="8"/>
      <c r="AC174" s="8"/>
      <c r="AD174" s="37"/>
      <c r="AE174" s="37"/>
      <c r="AF174" s="37"/>
      <c r="AG174" s="37"/>
      <c r="AH174" s="37"/>
      <c r="AI174" s="37"/>
    </row>
    <row r="175" spans="1:35" ht="24.75" hidden="1" customHeight="1">
      <c r="A175" s="35"/>
      <c r="B175" s="418"/>
      <c r="C175" s="418"/>
      <c r="D175" s="418"/>
      <c r="E175" s="418"/>
      <c r="F175" s="418"/>
      <c r="G175" s="418"/>
      <c r="H175" s="418"/>
      <c r="I175" s="418"/>
      <c r="J175" s="39"/>
      <c r="K175" s="2">
        <f>+$K$15</f>
        <v>561015</v>
      </c>
      <c r="L175" s="39"/>
      <c r="M175" s="2"/>
      <c r="N175" s="418"/>
      <c r="O175" s="418"/>
      <c r="P175" s="418"/>
      <c r="Q175" s="418"/>
      <c r="R175" s="418"/>
      <c r="S175" s="418"/>
      <c r="T175" s="417"/>
      <c r="U175" s="37"/>
      <c r="V175" s="37"/>
      <c r="W175" s="8"/>
      <c r="X175" s="8"/>
      <c r="Y175" s="8"/>
      <c r="Z175" s="8"/>
      <c r="AA175" s="8"/>
      <c r="AB175" s="8"/>
      <c r="AC175" s="8"/>
      <c r="AD175" s="37"/>
      <c r="AE175" s="37"/>
      <c r="AF175" s="37"/>
      <c r="AG175" s="37"/>
      <c r="AH175" s="37"/>
      <c r="AI175" s="37"/>
    </row>
    <row r="176" spans="1:35" ht="24.75" hidden="1" customHeight="1">
      <c r="A176" s="35"/>
      <c r="B176" s="431">
        <v>4</v>
      </c>
      <c r="C176" s="432"/>
      <c r="D176" s="432"/>
      <c r="E176" s="432"/>
      <c r="F176" s="432"/>
      <c r="G176" s="436"/>
      <c r="H176" s="433"/>
      <c r="I176" s="437"/>
      <c r="J176" s="39"/>
      <c r="K176" s="2">
        <f>+$K$13</f>
        <v>561017</v>
      </c>
      <c r="L176" s="39"/>
      <c r="M176" s="2">
        <f t="shared" si="11"/>
        <v>561121</v>
      </c>
      <c r="N176" s="416"/>
      <c r="O176" s="416"/>
      <c r="P176" s="419"/>
      <c r="Q176" s="420"/>
      <c r="R176" s="422"/>
      <c r="S176" s="446">
        <f>IF(COUNTIF(J176:M178,"CUMPLE")&gt;=1,(G176*I176),0)* (IF(N176="PRESENTÓ CERTIFICADO",1,0))* (IF(O176="ACORDE A ITEM 5.2.1 (T.R.)",1,0) )* ( IF(OR(Q176="SIN OBSERVACIÓN", Q176="REQUERIMIENTOS SUBSANADOS"),1,0)) *(IF(OR(R176="NINGUNO", R176="CUMPLEN CON LO SOLICITADO"),1,0))</f>
        <v>0</v>
      </c>
      <c r="T176" s="417"/>
      <c r="U176" s="37"/>
      <c r="V176" s="37"/>
      <c r="W176" s="8"/>
      <c r="X176" s="8"/>
      <c r="Y176" s="8"/>
      <c r="Z176" s="8"/>
      <c r="AA176" s="8"/>
      <c r="AB176" s="8"/>
      <c r="AC176" s="8"/>
      <c r="AD176" s="37"/>
      <c r="AE176" s="37"/>
      <c r="AF176" s="37"/>
      <c r="AG176" s="37"/>
      <c r="AH176" s="37"/>
      <c r="AI176" s="37"/>
    </row>
    <row r="177" spans="1:35" ht="24.75" hidden="1" customHeight="1">
      <c r="A177" s="35"/>
      <c r="B177" s="417"/>
      <c r="C177" s="417"/>
      <c r="D177" s="417"/>
      <c r="E177" s="417"/>
      <c r="F177" s="417"/>
      <c r="G177" s="417"/>
      <c r="H177" s="417"/>
      <c r="I177" s="417"/>
      <c r="J177" s="39"/>
      <c r="K177" s="2">
        <f>+$K$14</f>
        <v>561019</v>
      </c>
      <c r="L177" s="39"/>
      <c r="M177" s="2"/>
      <c r="N177" s="417"/>
      <c r="O177" s="417"/>
      <c r="P177" s="417"/>
      <c r="Q177" s="417"/>
      <c r="R177" s="417"/>
      <c r="S177" s="417"/>
      <c r="T177" s="417"/>
      <c r="U177" s="37"/>
      <c r="V177" s="37"/>
      <c r="W177" s="8"/>
      <c r="X177" s="8"/>
      <c r="Y177" s="8"/>
      <c r="Z177" s="8"/>
      <c r="AA177" s="8"/>
      <c r="AB177" s="8"/>
      <c r="AC177" s="8"/>
      <c r="AD177" s="37"/>
      <c r="AE177" s="37"/>
      <c r="AF177" s="37"/>
      <c r="AG177" s="37"/>
      <c r="AH177" s="37"/>
      <c r="AI177" s="37"/>
    </row>
    <row r="178" spans="1:35" ht="24.75" hidden="1" customHeight="1">
      <c r="A178" s="35"/>
      <c r="B178" s="418"/>
      <c r="C178" s="418"/>
      <c r="D178" s="418"/>
      <c r="E178" s="418"/>
      <c r="F178" s="418"/>
      <c r="G178" s="418"/>
      <c r="H178" s="418"/>
      <c r="I178" s="418"/>
      <c r="J178" s="39"/>
      <c r="K178" s="2">
        <f>+$K$15</f>
        <v>561015</v>
      </c>
      <c r="L178" s="39"/>
      <c r="M178" s="2"/>
      <c r="N178" s="418"/>
      <c r="O178" s="418"/>
      <c r="P178" s="418"/>
      <c r="Q178" s="418"/>
      <c r="R178" s="418"/>
      <c r="S178" s="418"/>
      <c r="T178" s="417"/>
      <c r="U178" s="37"/>
      <c r="V178" s="37"/>
      <c r="W178" s="8"/>
      <c r="X178" s="8"/>
      <c r="Y178" s="8"/>
      <c r="Z178" s="8"/>
      <c r="AA178" s="8"/>
      <c r="AB178" s="8"/>
      <c r="AC178" s="8"/>
      <c r="AD178" s="37"/>
      <c r="AE178" s="37"/>
      <c r="AF178" s="37"/>
      <c r="AG178" s="37"/>
      <c r="AH178" s="37"/>
      <c r="AI178" s="37"/>
    </row>
    <row r="179" spans="1:35" ht="24.75" hidden="1" customHeight="1">
      <c r="A179" s="35"/>
      <c r="B179" s="431">
        <v>5</v>
      </c>
      <c r="C179" s="421"/>
      <c r="D179" s="421"/>
      <c r="E179" s="421"/>
      <c r="F179" s="421"/>
      <c r="G179" s="435"/>
      <c r="H179" s="433"/>
      <c r="I179" s="434"/>
      <c r="J179" s="39"/>
      <c r="K179" s="2">
        <f>+$K$13</f>
        <v>561017</v>
      </c>
      <c r="L179" s="39"/>
      <c r="M179" s="2">
        <f t="shared" si="11"/>
        <v>561121</v>
      </c>
      <c r="N179" s="416"/>
      <c r="O179" s="416"/>
      <c r="P179" s="421"/>
      <c r="Q179" s="422"/>
      <c r="R179" s="422"/>
      <c r="S179" s="446">
        <f>IF(COUNTIF(J179:M181,"CUMPLE")&gt;=1,(G179*I179),0)* (IF(N179="PRESENTÓ CERTIFICADO",1,0))* (IF(O179="ACORDE A ITEM 5.2.1 (T.R.)",1,0) )* ( IF(OR(Q179="SIN OBSERVACIÓN", Q179="REQUERIMIENTOS SUBSANADOS"),1,0)) *(IF(OR(R179="NINGUNO", R179="CUMPLEN CON LO SOLICITADO"),1,0))</f>
        <v>0</v>
      </c>
      <c r="T179" s="417"/>
      <c r="U179" s="37"/>
      <c r="V179" s="37"/>
      <c r="W179" s="8"/>
      <c r="X179" s="8"/>
      <c r="Y179" s="8"/>
      <c r="Z179" s="8"/>
      <c r="AA179" s="8"/>
      <c r="AB179" s="8"/>
      <c r="AC179" s="8"/>
      <c r="AD179" s="37"/>
      <c r="AE179" s="37"/>
      <c r="AF179" s="37"/>
      <c r="AG179" s="37"/>
      <c r="AH179" s="37"/>
      <c r="AI179" s="37"/>
    </row>
    <row r="180" spans="1:35" ht="24.75" hidden="1" customHeight="1">
      <c r="A180" s="35"/>
      <c r="B180" s="417"/>
      <c r="C180" s="417"/>
      <c r="D180" s="417"/>
      <c r="E180" s="417"/>
      <c r="F180" s="417"/>
      <c r="G180" s="417"/>
      <c r="H180" s="417"/>
      <c r="I180" s="417"/>
      <c r="J180" s="39"/>
      <c r="K180" s="2">
        <f>+$K$14</f>
        <v>561019</v>
      </c>
      <c r="L180" s="39"/>
      <c r="M180" s="2"/>
      <c r="N180" s="417"/>
      <c r="O180" s="417"/>
      <c r="P180" s="417"/>
      <c r="Q180" s="417"/>
      <c r="R180" s="417"/>
      <c r="S180" s="417"/>
      <c r="T180" s="417"/>
      <c r="U180" s="37"/>
      <c r="V180" s="37"/>
      <c r="W180" s="8"/>
      <c r="X180" s="8"/>
      <c r="Y180" s="8"/>
      <c r="Z180" s="8"/>
      <c r="AA180" s="8"/>
      <c r="AB180" s="8"/>
      <c r="AC180" s="8"/>
      <c r="AD180" s="37"/>
      <c r="AE180" s="37"/>
      <c r="AF180" s="37"/>
      <c r="AG180" s="37"/>
      <c r="AH180" s="37"/>
      <c r="AI180" s="37"/>
    </row>
    <row r="181" spans="1:35" ht="24.75" hidden="1" customHeight="1">
      <c r="A181" s="35"/>
      <c r="B181" s="418"/>
      <c r="C181" s="418"/>
      <c r="D181" s="418"/>
      <c r="E181" s="418"/>
      <c r="F181" s="418"/>
      <c r="G181" s="418"/>
      <c r="H181" s="418"/>
      <c r="I181" s="418"/>
      <c r="J181" s="39"/>
      <c r="K181" s="2">
        <f>+$K$15</f>
        <v>561015</v>
      </c>
      <c r="L181" s="39"/>
      <c r="M181" s="2"/>
      <c r="N181" s="418"/>
      <c r="O181" s="418"/>
      <c r="P181" s="418"/>
      <c r="Q181" s="418"/>
      <c r="R181" s="418"/>
      <c r="S181" s="418"/>
      <c r="T181" s="418"/>
      <c r="U181" s="37"/>
      <c r="V181" s="37"/>
      <c r="W181" s="8"/>
      <c r="X181" s="8"/>
      <c r="Y181" s="8"/>
      <c r="Z181" s="8"/>
      <c r="AA181" s="37"/>
      <c r="AB181" s="37"/>
      <c r="AC181" s="37"/>
      <c r="AD181" s="37"/>
      <c r="AE181" s="37"/>
      <c r="AF181" s="37"/>
      <c r="AG181" s="37"/>
      <c r="AH181" s="37"/>
      <c r="AI181" s="37"/>
    </row>
    <row r="182" spans="1:35" ht="24.75" hidden="1" customHeight="1">
      <c r="A182" s="24"/>
      <c r="B182" s="438" t="str">
        <f>IF(S183=" "," ",IF(S183&gt;=$H$6,"CUMPLE CON LA EXPERIENCIA REQUERIDA","NO CUMPLE CON LA EXPERIENCIA REQUERIDA"))</f>
        <v>NO CUMPLE CON LA EXPERIENCIA REQUERIDA</v>
      </c>
      <c r="C182" s="403"/>
      <c r="D182" s="403"/>
      <c r="E182" s="403"/>
      <c r="F182" s="403"/>
      <c r="G182" s="403"/>
      <c r="H182" s="403"/>
      <c r="I182" s="403"/>
      <c r="J182" s="403"/>
      <c r="K182" s="403"/>
      <c r="L182" s="403"/>
      <c r="M182" s="403"/>
      <c r="N182" s="403"/>
      <c r="O182" s="439"/>
      <c r="P182" s="423" t="s">
        <v>52</v>
      </c>
      <c r="Q182" s="424"/>
      <c r="R182" s="45"/>
      <c r="S182" s="46">
        <f>IF(T167="SI",SUM(S167:S181),0)</f>
        <v>0</v>
      </c>
      <c r="T182" s="445" t="str">
        <f>IF(S183=" "," ",IF(S183&gt;=$H$6,"CUMPLE","NO CUMPLE"))</f>
        <v>NO CUMPLE</v>
      </c>
      <c r="U182" s="24"/>
      <c r="V182" s="24"/>
      <c r="W182" s="8"/>
      <c r="X182" s="8"/>
      <c r="Y182" s="8"/>
      <c r="Z182" s="8"/>
      <c r="AA182" s="24"/>
      <c r="AB182" s="24"/>
      <c r="AC182" s="24"/>
      <c r="AD182" s="24"/>
      <c r="AE182" s="24"/>
      <c r="AF182" s="24"/>
      <c r="AG182" s="24"/>
      <c r="AH182" s="24"/>
      <c r="AI182" s="24"/>
    </row>
    <row r="183" spans="1:35" ht="24.75" hidden="1" customHeight="1">
      <c r="A183" s="37"/>
      <c r="B183" s="440"/>
      <c r="C183" s="441"/>
      <c r="D183" s="441"/>
      <c r="E183" s="441"/>
      <c r="F183" s="441"/>
      <c r="G183" s="441"/>
      <c r="H183" s="441"/>
      <c r="I183" s="441"/>
      <c r="J183" s="441"/>
      <c r="K183" s="441"/>
      <c r="L183" s="441"/>
      <c r="M183" s="441"/>
      <c r="N183" s="441"/>
      <c r="O183" s="442"/>
      <c r="P183" s="423" t="s">
        <v>53</v>
      </c>
      <c r="Q183" s="424"/>
      <c r="R183" s="45"/>
      <c r="S183" s="47">
        <f>IFERROR((S182/$P$6)," ")</f>
        <v>0</v>
      </c>
      <c r="T183" s="418"/>
      <c r="U183" s="37"/>
      <c r="V183" s="37"/>
      <c r="W183" s="8"/>
      <c r="X183" s="8"/>
      <c r="Y183" s="8"/>
      <c r="Z183" s="8"/>
      <c r="AA183" s="37"/>
      <c r="AB183" s="37"/>
      <c r="AC183" s="37"/>
      <c r="AD183" s="37"/>
      <c r="AE183" s="37"/>
      <c r="AF183" s="37"/>
      <c r="AG183" s="37"/>
      <c r="AH183" s="37"/>
      <c r="AI183" s="37"/>
    </row>
    <row r="184" spans="1:35" ht="30" hidden="1" customHeight="1">
      <c r="A184" s="8"/>
      <c r="B184" s="8"/>
      <c r="C184" s="8"/>
      <c r="D184" s="8"/>
      <c r="E184" s="20"/>
      <c r="F184" s="21"/>
      <c r="G184" s="21"/>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row>
    <row r="185" spans="1:35" ht="30" hidden="1" customHeight="1">
      <c r="A185" s="8"/>
      <c r="B185" s="8"/>
      <c r="C185" s="8"/>
      <c r="D185" s="8"/>
      <c r="E185" s="20"/>
      <c r="F185" s="21"/>
      <c r="G185" s="21"/>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row>
    <row r="186" spans="1:35" ht="36" hidden="1" customHeight="1">
      <c r="A186" s="8"/>
      <c r="B186" s="22">
        <v>9</v>
      </c>
      <c r="C186" s="443" t="s">
        <v>54</v>
      </c>
      <c r="D186" s="427"/>
      <c r="E186" s="424"/>
      <c r="F186" s="426" t="str">
        <f>IFERROR(VLOOKUP(B186,LISTA_OFERENTES,2,FALSE)," ")</f>
        <v xml:space="preserve"> </v>
      </c>
      <c r="G186" s="427"/>
      <c r="H186" s="427"/>
      <c r="I186" s="427"/>
      <c r="J186" s="427"/>
      <c r="K186" s="427"/>
      <c r="L186" s="427"/>
      <c r="M186" s="427"/>
      <c r="N186" s="427"/>
      <c r="O186" s="424"/>
      <c r="P186" s="428" t="s">
        <v>32</v>
      </c>
      <c r="Q186" s="427"/>
      <c r="R186" s="424"/>
      <c r="S186" s="23">
        <f>5-(INT(COUNTBLANK(C189:C203))-10)</f>
        <v>0</v>
      </c>
      <c r="T186" s="24"/>
      <c r="U186" s="8"/>
      <c r="V186" s="8"/>
      <c r="W186" s="8"/>
      <c r="X186" s="8"/>
      <c r="Y186" s="8"/>
      <c r="Z186" s="8"/>
      <c r="AA186" s="8"/>
      <c r="AB186" s="8"/>
      <c r="AC186" s="8"/>
      <c r="AD186" s="8"/>
      <c r="AE186" s="8"/>
      <c r="AF186" s="8"/>
      <c r="AG186" s="8"/>
      <c r="AH186" s="8"/>
      <c r="AI186" s="8"/>
    </row>
    <row r="187" spans="1:35" ht="46.5" hidden="1" customHeight="1">
      <c r="A187" s="38"/>
      <c r="B187" s="444" t="s">
        <v>33</v>
      </c>
      <c r="C187" s="425" t="s">
        <v>34</v>
      </c>
      <c r="D187" s="425" t="s">
        <v>35</v>
      </c>
      <c r="E187" s="425" t="s">
        <v>36</v>
      </c>
      <c r="F187" s="425" t="s">
        <v>37</v>
      </c>
      <c r="G187" s="425" t="s">
        <v>38</v>
      </c>
      <c r="H187" s="425" t="s">
        <v>39</v>
      </c>
      <c r="I187" s="425" t="s">
        <v>40</v>
      </c>
      <c r="J187" s="429" t="s">
        <v>41</v>
      </c>
      <c r="K187" s="427"/>
      <c r="L187" s="427"/>
      <c r="M187" s="424"/>
      <c r="N187" s="425" t="s">
        <v>42</v>
      </c>
      <c r="O187" s="425" t="s">
        <v>43</v>
      </c>
      <c r="P187" s="48" t="s">
        <v>44</v>
      </c>
      <c r="Q187" s="48"/>
      <c r="R187" s="425" t="s">
        <v>45</v>
      </c>
      <c r="S187" s="425" t="s">
        <v>46</v>
      </c>
      <c r="T187" s="425" t="str">
        <f>T11</f>
        <v>CUMPLE CON EL REQUERIMIENTO OBLIGATORIO DE ESTAR INSCRITA EN AL MENOS DOS DE LOS CÓDIGOS UNSPSC PARA LA EXPERIENCIA GENERAL</v>
      </c>
      <c r="U187" s="49"/>
      <c r="V187" s="49"/>
      <c r="W187" s="8"/>
      <c r="X187" s="8"/>
      <c r="Y187" s="8"/>
      <c r="Z187" s="8"/>
      <c r="AA187" s="8"/>
      <c r="AB187" s="8"/>
      <c r="AC187" s="8"/>
      <c r="AD187" s="38"/>
      <c r="AE187" s="38"/>
      <c r="AF187" s="38"/>
      <c r="AG187" s="38"/>
      <c r="AH187" s="38"/>
      <c r="AI187" s="38"/>
    </row>
    <row r="188" spans="1:35" ht="118.5" hidden="1" customHeight="1">
      <c r="A188" s="38"/>
      <c r="B188" s="418"/>
      <c r="C188" s="418"/>
      <c r="D188" s="418"/>
      <c r="E188" s="418"/>
      <c r="F188" s="418"/>
      <c r="G188" s="418"/>
      <c r="H188" s="418"/>
      <c r="I188" s="418"/>
      <c r="J188" s="430" t="s">
        <v>55</v>
      </c>
      <c r="K188" s="427"/>
      <c r="L188" s="427"/>
      <c r="M188" s="424"/>
      <c r="N188" s="418"/>
      <c r="O188" s="418"/>
      <c r="P188" s="28" t="s">
        <v>9</v>
      </c>
      <c r="Q188" s="28" t="s">
        <v>50</v>
      </c>
      <c r="R188" s="418"/>
      <c r="S188" s="418"/>
      <c r="T188" s="418"/>
      <c r="U188" s="49"/>
      <c r="V188" s="49"/>
      <c r="W188" s="8"/>
      <c r="X188" s="8"/>
      <c r="Y188" s="8"/>
      <c r="Z188" s="8"/>
      <c r="AA188" s="8"/>
      <c r="AB188" s="8"/>
      <c r="AC188" s="8"/>
      <c r="AD188" s="38"/>
      <c r="AE188" s="38"/>
      <c r="AF188" s="38"/>
      <c r="AG188" s="38"/>
      <c r="AH188" s="38"/>
      <c r="AI188" s="38"/>
    </row>
    <row r="189" spans="1:35" ht="24.75" hidden="1" customHeight="1">
      <c r="A189" s="35"/>
      <c r="B189" s="431">
        <v>1</v>
      </c>
      <c r="C189" s="421"/>
      <c r="D189" s="421"/>
      <c r="E189" s="421"/>
      <c r="F189" s="421"/>
      <c r="G189" s="435"/>
      <c r="H189" s="433"/>
      <c r="I189" s="434"/>
      <c r="J189" s="39"/>
      <c r="K189" s="2">
        <f>+$K$13</f>
        <v>561017</v>
      </c>
      <c r="L189" s="39"/>
      <c r="M189" s="2">
        <f>+$M$13</f>
        <v>561121</v>
      </c>
      <c r="N189" s="416"/>
      <c r="O189" s="416"/>
      <c r="P189" s="421"/>
      <c r="Q189" s="422"/>
      <c r="R189" s="422"/>
      <c r="S189" s="446">
        <f>IF(COUNTIF(J189:M191,"CUMPLE")&gt;=1,(G189*I189),0)* (IF(N189="PRESENTÓ CERTIFICADO",1,0))* (IF(O189="ACORDE A ITEM 5.2.1 (T.R.)",1,0) )* ( IF(OR(Q189="SIN OBSERVACIÓN", Q189="REQUERIMIENTOS SUBSANADOS"),1,0)) *(IF(OR(R189="NINGUNO", R189="CUMPLEN CON LO SOLICITADO"),1,0))</f>
        <v>0</v>
      </c>
      <c r="T189" s="447" t="s">
        <v>171</v>
      </c>
      <c r="U189" s="37"/>
      <c r="V189" s="37"/>
      <c r="W189" s="8"/>
      <c r="X189" s="8"/>
      <c r="Y189" s="8"/>
      <c r="Z189" s="8"/>
      <c r="AA189" s="8"/>
      <c r="AB189" s="8"/>
      <c r="AC189" s="8"/>
      <c r="AD189" s="37"/>
      <c r="AE189" s="37"/>
      <c r="AF189" s="37"/>
      <c r="AG189" s="37"/>
      <c r="AH189" s="37"/>
      <c r="AI189" s="37"/>
    </row>
    <row r="190" spans="1:35" ht="24.75" hidden="1" customHeight="1">
      <c r="A190" s="35"/>
      <c r="B190" s="417"/>
      <c r="C190" s="417"/>
      <c r="D190" s="417"/>
      <c r="E190" s="417"/>
      <c r="F190" s="417"/>
      <c r="G190" s="417"/>
      <c r="H190" s="417"/>
      <c r="I190" s="417"/>
      <c r="J190" s="39"/>
      <c r="K190" s="2">
        <f>+$K$14</f>
        <v>561019</v>
      </c>
      <c r="L190" s="39"/>
      <c r="M190" s="2"/>
      <c r="N190" s="417"/>
      <c r="O190" s="417"/>
      <c r="P190" s="417"/>
      <c r="Q190" s="417"/>
      <c r="R190" s="417"/>
      <c r="S190" s="417"/>
      <c r="T190" s="417"/>
      <c r="U190" s="37"/>
      <c r="V190" s="37"/>
      <c r="W190" s="8"/>
      <c r="X190" s="8"/>
      <c r="Y190" s="8"/>
      <c r="Z190" s="8"/>
      <c r="AA190" s="8"/>
      <c r="AB190" s="8"/>
      <c r="AC190" s="8"/>
      <c r="AD190" s="37"/>
      <c r="AE190" s="37"/>
      <c r="AF190" s="37"/>
      <c r="AG190" s="37"/>
      <c r="AH190" s="37"/>
      <c r="AI190" s="37"/>
    </row>
    <row r="191" spans="1:35" ht="24.75" hidden="1" customHeight="1">
      <c r="A191" s="35"/>
      <c r="B191" s="418"/>
      <c r="C191" s="418"/>
      <c r="D191" s="418"/>
      <c r="E191" s="418"/>
      <c r="F191" s="418"/>
      <c r="G191" s="418"/>
      <c r="H191" s="418"/>
      <c r="I191" s="418"/>
      <c r="J191" s="39"/>
      <c r="K191" s="2">
        <f>+$K$15</f>
        <v>561015</v>
      </c>
      <c r="L191" s="39"/>
      <c r="M191" s="2"/>
      <c r="N191" s="418"/>
      <c r="O191" s="418"/>
      <c r="P191" s="418"/>
      <c r="Q191" s="418"/>
      <c r="R191" s="418"/>
      <c r="S191" s="418"/>
      <c r="T191" s="417"/>
      <c r="U191" s="37"/>
      <c r="V191" s="37"/>
      <c r="W191" s="8"/>
      <c r="X191" s="8"/>
      <c r="Y191" s="8"/>
      <c r="Z191" s="8"/>
      <c r="AA191" s="8"/>
      <c r="AB191" s="8"/>
      <c r="AC191" s="8"/>
      <c r="AD191" s="37"/>
      <c r="AE191" s="37"/>
      <c r="AF191" s="37"/>
      <c r="AG191" s="37"/>
      <c r="AH191" s="37"/>
      <c r="AI191" s="37"/>
    </row>
    <row r="192" spans="1:35" ht="24.75" hidden="1" customHeight="1">
      <c r="A192" s="35"/>
      <c r="B192" s="431">
        <v>2</v>
      </c>
      <c r="C192" s="432"/>
      <c r="D192" s="432"/>
      <c r="E192" s="432"/>
      <c r="F192" s="432"/>
      <c r="G192" s="436"/>
      <c r="H192" s="433"/>
      <c r="I192" s="437"/>
      <c r="J192" s="39"/>
      <c r="K192" s="2">
        <f>+$K$13</f>
        <v>561017</v>
      </c>
      <c r="L192" s="39"/>
      <c r="M192" s="2">
        <f t="shared" ref="M192:M201" si="12">M170</f>
        <v>561121</v>
      </c>
      <c r="N192" s="416"/>
      <c r="O192" s="416"/>
      <c r="P192" s="419"/>
      <c r="Q192" s="420"/>
      <c r="R192" s="422"/>
      <c r="S192" s="446">
        <f>IF(COUNTIF(J192:M194,"CUMPLE")&gt;=1,(G192*I192),0)* (IF(N192="PRESENTÓ CERTIFICADO",1,0))* (IF(O192="ACORDE A ITEM 5.2.1 (T.R.)",1,0) )* ( IF(OR(Q192="SIN OBSERVACIÓN", Q192="REQUERIMIENTOS SUBSANADOS"),1,0)) *(IF(OR(R192="NINGUNO", R192="CUMPLEN CON LO SOLICITADO"),1,0))</f>
        <v>0</v>
      </c>
      <c r="T192" s="417"/>
      <c r="U192" s="37"/>
      <c r="V192" s="37"/>
      <c r="W192" s="8"/>
      <c r="X192" s="8"/>
      <c r="Y192" s="8"/>
      <c r="Z192" s="8"/>
      <c r="AA192" s="8"/>
      <c r="AB192" s="8"/>
      <c r="AC192" s="8"/>
      <c r="AD192" s="37"/>
      <c r="AE192" s="37"/>
      <c r="AF192" s="37"/>
      <c r="AG192" s="37"/>
      <c r="AH192" s="37"/>
      <c r="AI192" s="37"/>
    </row>
    <row r="193" spans="1:35" ht="24.75" hidden="1" customHeight="1">
      <c r="A193" s="35"/>
      <c r="B193" s="417"/>
      <c r="C193" s="417"/>
      <c r="D193" s="417"/>
      <c r="E193" s="417"/>
      <c r="F193" s="417"/>
      <c r="G193" s="417"/>
      <c r="H193" s="417"/>
      <c r="I193" s="417"/>
      <c r="J193" s="39"/>
      <c r="K193" s="2">
        <f>+$K$14</f>
        <v>561019</v>
      </c>
      <c r="L193" s="39"/>
      <c r="M193" s="2"/>
      <c r="N193" s="417"/>
      <c r="O193" s="417"/>
      <c r="P193" s="417"/>
      <c r="Q193" s="417"/>
      <c r="R193" s="417"/>
      <c r="S193" s="417"/>
      <c r="T193" s="417"/>
      <c r="U193" s="37"/>
      <c r="V193" s="37"/>
      <c r="W193" s="8"/>
      <c r="X193" s="8"/>
      <c r="Y193" s="8"/>
      <c r="Z193" s="8"/>
      <c r="AA193" s="8"/>
      <c r="AB193" s="8"/>
      <c r="AC193" s="8"/>
      <c r="AD193" s="37"/>
      <c r="AE193" s="37"/>
      <c r="AF193" s="37"/>
      <c r="AG193" s="37"/>
      <c r="AH193" s="37"/>
      <c r="AI193" s="37"/>
    </row>
    <row r="194" spans="1:35" ht="24.75" hidden="1" customHeight="1">
      <c r="A194" s="35"/>
      <c r="B194" s="418"/>
      <c r="C194" s="418"/>
      <c r="D194" s="418"/>
      <c r="E194" s="418"/>
      <c r="F194" s="418"/>
      <c r="G194" s="418"/>
      <c r="H194" s="418"/>
      <c r="I194" s="418"/>
      <c r="J194" s="39"/>
      <c r="K194" s="2">
        <f>+$K$15</f>
        <v>561015</v>
      </c>
      <c r="L194" s="39"/>
      <c r="M194" s="2"/>
      <c r="N194" s="418"/>
      <c r="O194" s="418"/>
      <c r="P194" s="418"/>
      <c r="Q194" s="418"/>
      <c r="R194" s="418"/>
      <c r="S194" s="418"/>
      <c r="T194" s="417"/>
      <c r="U194" s="37"/>
      <c r="V194" s="37"/>
      <c r="W194" s="8"/>
      <c r="X194" s="8"/>
      <c r="Y194" s="8"/>
      <c r="Z194" s="8"/>
      <c r="AA194" s="8"/>
      <c r="AB194" s="8"/>
      <c r="AC194" s="8"/>
      <c r="AD194" s="37"/>
      <c r="AE194" s="37"/>
      <c r="AF194" s="37"/>
      <c r="AG194" s="37"/>
      <c r="AH194" s="37"/>
      <c r="AI194" s="37"/>
    </row>
    <row r="195" spans="1:35" ht="24.75" hidden="1" customHeight="1">
      <c r="A195" s="35"/>
      <c r="B195" s="431">
        <v>3</v>
      </c>
      <c r="C195" s="421"/>
      <c r="D195" s="421"/>
      <c r="E195" s="421"/>
      <c r="F195" s="421"/>
      <c r="G195" s="435"/>
      <c r="H195" s="433"/>
      <c r="I195" s="434"/>
      <c r="J195" s="39"/>
      <c r="K195" s="2">
        <f>+$K$13</f>
        <v>561017</v>
      </c>
      <c r="L195" s="39"/>
      <c r="M195" s="2">
        <f t="shared" si="12"/>
        <v>561121</v>
      </c>
      <c r="N195" s="416"/>
      <c r="O195" s="416"/>
      <c r="P195" s="421"/>
      <c r="Q195" s="422"/>
      <c r="R195" s="422"/>
      <c r="S195" s="446">
        <f>IF(COUNTIF(J195:M197,"CUMPLE")&gt;=1,(G195*I195),0)* (IF(N195="PRESENTÓ CERTIFICADO",1,0))* (IF(O195="ACORDE A ITEM 5.2.1 (T.R.)",1,0) )* ( IF(OR(Q195="SIN OBSERVACIÓN", Q195="REQUERIMIENTOS SUBSANADOS"),1,0)) *(IF(OR(R195="NINGUNO", R195="CUMPLEN CON LO SOLICITADO"),1,0))</f>
        <v>0</v>
      </c>
      <c r="T195" s="417"/>
      <c r="U195" s="37"/>
      <c r="V195" s="37"/>
      <c r="W195" s="8"/>
      <c r="X195" s="8"/>
      <c r="Y195" s="8"/>
      <c r="Z195" s="8"/>
      <c r="AA195" s="8"/>
      <c r="AB195" s="8"/>
      <c r="AC195" s="8"/>
      <c r="AD195" s="37"/>
      <c r="AE195" s="37"/>
      <c r="AF195" s="37"/>
      <c r="AG195" s="37"/>
      <c r="AH195" s="37"/>
      <c r="AI195" s="37"/>
    </row>
    <row r="196" spans="1:35" ht="24.75" hidden="1" customHeight="1">
      <c r="A196" s="35"/>
      <c r="B196" s="417"/>
      <c r="C196" s="417"/>
      <c r="D196" s="417"/>
      <c r="E196" s="417"/>
      <c r="F196" s="417"/>
      <c r="G196" s="417"/>
      <c r="H196" s="417"/>
      <c r="I196" s="417"/>
      <c r="J196" s="39"/>
      <c r="K196" s="2">
        <f>+$K$14</f>
        <v>561019</v>
      </c>
      <c r="L196" s="39"/>
      <c r="M196" s="2"/>
      <c r="N196" s="417"/>
      <c r="O196" s="417"/>
      <c r="P196" s="417"/>
      <c r="Q196" s="417"/>
      <c r="R196" s="417"/>
      <c r="S196" s="417"/>
      <c r="T196" s="417"/>
      <c r="U196" s="37"/>
      <c r="V196" s="37"/>
      <c r="W196" s="8"/>
      <c r="X196" s="8"/>
      <c r="Y196" s="8"/>
      <c r="Z196" s="8"/>
      <c r="AA196" s="8"/>
      <c r="AB196" s="8"/>
      <c r="AC196" s="8"/>
      <c r="AD196" s="37"/>
      <c r="AE196" s="37"/>
      <c r="AF196" s="37"/>
      <c r="AG196" s="37"/>
      <c r="AH196" s="37"/>
      <c r="AI196" s="37"/>
    </row>
    <row r="197" spans="1:35" ht="24.75" hidden="1" customHeight="1">
      <c r="A197" s="35"/>
      <c r="B197" s="418"/>
      <c r="C197" s="418"/>
      <c r="D197" s="418"/>
      <c r="E197" s="418"/>
      <c r="F197" s="418"/>
      <c r="G197" s="418"/>
      <c r="H197" s="418"/>
      <c r="I197" s="418"/>
      <c r="J197" s="39"/>
      <c r="K197" s="2">
        <f>+$K$15</f>
        <v>561015</v>
      </c>
      <c r="L197" s="39"/>
      <c r="M197" s="2"/>
      <c r="N197" s="418"/>
      <c r="O197" s="418"/>
      <c r="P197" s="418"/>
      <c r="Q197" s="418"/>
      <c r="R197" s="418"/>
      <c r="S197" s="418"/>
      <c r="T197" s="417"/>
      <c r="U197" s="37"/>
      <c r="V197" s="37"/>
      <c r="W197" s="8"/>
      <c r="X197" s="8"/>
      <c r="Y197" s="8"/>
      <c r="Z197" s="8"/>
      <c r="AA197" s="8"/>
      <c r="AB197" s="8"/>
      <c r="AC197" s="8"/>
      <c r="AD197" s="37"/>
      <c r="AE197" s="37"/>
      <c r="AF197" s="37"/>
      <c r="AG197" s="37"/>
      <c r="AH197" s="37"/>
      <c r="AI197" s="37"/>
    </row>
    <row r="198" spans="1:35" ht="26.25" hidden="1" customHeight="1">
      <c r="A198" s="35"/>
      <c r="B198" s="431">
        <v>4</v>
      </c>
      <c r="C198" s="432"/>
      <c r="D198" s="432"/>
      <c r="E198" s="432"/>
      <c r="F198" s="432"/>
      <c r="G198" s="436"/>
      <c r="H198" s="433"/>
      <c r="I198" s="437"/>
      <c r="J198" s="39"/>
      <c r="K198" s="2">
        <f>+$K$13</f>
        <v>561017</v>
      </c>
      <c r="L198" s="39"/>
      <c r="M198" s="2">
        <f t="shared" si="12"/>
        <v>561121</v>
      </c>
      <c r="N198" s="416"/>
      <c r="O198" s="416"/>
      <c r="P198" s="419"/>
      <c r="Q198" s="420"/>
      <c r="R198" s="422"/>
      <c r="S198" s="446">
        <f>IF(COUNTIF(J198:M200,"CUMPLE")&gt;=1,(G198*I198),0)* (IF(N198="PRESENTÓ CERTIFICADO",1,0))* (IF(O198="ACORDE A ITEM 5.2.1 (T.R.)",1,0) )* ( IF(OR(Q198="SIN OBSERVACIÓN", Q198="REQUERIMIENTOS SUBSANADOS"),1,0)) *(IF(OR(R198="NINGUNO", R198="CUMPLEN CON LO SOLICITADO"),1,0))</f>
        <v>0</v>
      </c>
      <c r="T198" s="417"/>
      <c r="U198" s="37"/>
      <c r="V198" s="37"/>
      <c r="W198" s="8"/>
      <c r="X198" s="8"/>
      <c r="Y198" s="8"/>
      <c r="Z198" s="8"/>
      <c r="AA198" s="8"/>
      <c r="AB198" s="8"/>
      <c r="AC198" s="8"/>
      <c r="AD198" s="37"/>
      <c r="AE198" s="37"/>
      <c r="AF198" s="37"/>
      <c r="AG198" s="37"/>
      <c r="AH198" s="37"/>
      <c r="AI198" s="37"/>
    </row>
    <row r="199" spans="1:35" ht="24.75" hidden="1" customHeight="1">
      <c r="A199" s="35"/>
      <c r="B199" s="417"/>
      <c r="C199" s="417"/>
      <c r="D199" s="417"/>
      <c r="E199" s="417"/>
      <c r="F199" s="417"/>
      <c r="G199" s="417"/>
      <c r="H199" s="417"/>
      <c r="I199" s="417"/>
      <c r="J199" s="39"/>
      <c r="K199" s="2">
        <f>+$K$14</f>
        <v>561019</v>
      </c>
      <c r="L199" s="39"/>
      <c r="M199" s="2"/>
      <c r="N199" s="417"/>
      <c r="O199" s="417"/>
      <c r="P199" s="417"/>
      <c r="Q199" s="417"/>
      <c r="R199" s="417"/>
      <c r="S199" s="417"/>
      <c r="T199" s="417"/>
      <c r="U199" s="37"/>
      <c r="V199" s="37"/>
      <c r="W199" s="8"/>
      <c r="X199" s="8"/>
      <c r="Y199" s="8"/>
      <c r="Z199" s="8"/>
      <c r="AA199" s="8"/>
      <c r="AB199" s="8"/>
      <c r="AC199" s="8"/>
      <c r="AD199" s="37"/>
      <c r="AE199" s="37"/>
      <c r="AF199" s="37"/>
      <c r="AG199" s="37"/>
      <c r="AH199" s="37"/>
      <c r="AI199" s="37"/>
    </row>
    <row r="200" spans="1:35" ht="24.75" hidden="1" customHeight="1">
      <c r="A200" s="35"/>
      <c r="B200" s="418"/>
      <c r="C200" s="418"/>
      <c r="D200" s="418"/>
      <c r="E200" s="418"/>
      <c r="F200" s="418"/>
      <c r="G200" s="418"/>
      <c r="H200" s="418"/>
      <c r="I200" s="418"/>
      <c r="J200" s="39"/>
      <c r="K200" s="2">
        <f>+$K$15</f>
        <v>561015</v>
      </c>
      <c r="L200" s="39"/>
      <c r="M200" s="2"/>
      <c r="N200" s="418"/>
      <c r="O200" s="418"/>
      <c r="P200" s="418"/>
      <c r="Q200" s="418"/>
      <c r="R200" s="418"/>
      <c r="S200" s="418"/>
      <c r="T200" s="417"/>
      <c r="U200" s="37"/>
      <c r="V200" s="37"/>
      <c r="W200" s="8"/>
      <c r="X200" s="8"/>
      <c r="Y200" s="8"/>
      <c r="Z200" s="8"/>
      <c r="AA200" s="8"/>
      <c r="AB200" s="8"/>
      <c r="AC200" s="8"/>
      <c r="AD200" s="37"/>
      <c r="AE200" s="37"/>
      <c r="AF200" s="37"/>
      <c r="AG200" s="37"/>
      <c r="AH200" s="37"/>
      <c r="AI200" s="37"/>
    </row>
    <row r="201" spans="1:35" ht="24.75" hidden="1" customHeight="1">
      <c r="A201" s="35"/>
      <c r="B201" s="431">
        <v>5</v>
      </c>
      <c r="C201" s="421"/>
      <c r="D201" s="421"/>
      <c r="E201" s="421"/>
      <c r="F201" s="421"/>
      <c r="G201" s="435"/>
      <c r="H201" s="433"/>
      <c r="I201" s="434"/>
      <c r="J201" s="39"/>
      <c r="K201" s="2">
        <f>+$K$13</f>
        <v>561017</v>
      </c>
      <c r="L201" s="39"/>
      <c r="M201" s="2">
        <f t="shared" si="12"/>
        <v>561121</v>
      </c>
      <c r="N201" s="416"/>
      <c r="O201" s="416"/>
      <c r="P201" s="421"/>
      <c r="Q201" s="422"/>
      <c r="R201" s="422"/>
      <c r="S201" s="446">
        <f>IF(COUNTIF(J201:M203,"CUMPLE")&gt;=1,(G201*I201),0)* (IF(N201="PRESENTÓ CERTIFICADO",1,0))* (IF(O201="ACORDE A ITEM 5.2.1 (T.R.)",1,0) )* ( IF(OR(Q201="SIN OBSERVACIÓN", Q201="REQUERIMIENTOS SUBSANADOS"),1,0)) *(IF(OR(R201="NINGUNO", R201="CUMPLEN CON LO SOLICITADO"),1,0))</f>
        <v>0</v>
      </c>
      <c r="T201" s="417"/>
      <c r="U201" s="37"/>
      <c r="V201" s="37"/>
      <c r="W201" s="8"/>
      <c r="X201" s="8"/>
      <c r="Y201" s="8"/>
      <c r="Z201" s="8"/>
      <c r="AA201" s="8"/>
      <c r="AB201" s="8"/>
      <c r="AC201" s="8"/>
      <c r="AD201" s="37"/>
      <c r="AE201" s="37"/>
      <c r="AF201" s="37"/>
      <c r="AG201" s="37"/>
      <c r="AH201" s="37"/>
      <c r="AI201" s="37"/>
    </row>
    <row r="202" spans="1:35" ht="24.75" hidden="1" customHeight="1">
      <c r="A202" s="35"/>
      <c r="B202" s="417"/>
      <c r="C202" s="417"/>
      <c r="D202" s="417"/>
      <c r="E202" s="417"/>
      <c r="F202" s="417"/>
      <c r="G202" s="417"/>
      <c r="H202" s="417"/>
      <c r="I202" s="417"/>
      <c r="J202" s="39"/>
      <c r="K202" s="2">
        <f>+$K$14</f>
        <v>561019</v>
      </c>
      <c r="L202" s="39"/>
      <c r="M202" s="2"/>
      <c r="N202" s="417"/>
      <c r="O202" s="417"/>
      <c r="P202" s="417"/>
      <c r="Q202" s="417"/>
      <c r="R202" s="417"/>
      <c r="S202" s="417"/>
      <c r="T202" s="417"/>
      <c r="U202" s="37"/>
      <c r="V202" s="37"/>
      <c r="W202" s="8"/>
      <c r="X202" s="8"/>
      <c r="Y202" s="8"/>
      <c r="Z202" s="8"/>
      <c r="AA202" s="8"/>
      <c r="AB202" s="8"/>
      <c r="AC202" s="8"/>
      <c r="AD202" s="37"/>
      <c r="AE202" s="37"/>
      <c r="AF202" s="37"/>
      <c r="AG202" s="37"/>
      <c r="AH202" s="37"/>
      <c r="AI202" s="37"/>
    </row>
    <row r="203" spans="1:35" ht="24.75" hidden="1" customHeight="1">
      <c r="A203" s="35"/>
      <c r="B203" s="418"/>
      <c r="C203" s="418"/>
      <c r="D203" s="418"/>
      <c r="E203" s="418"/>
      <c r="F203" s="418"/>
      <c r="G203" s="418"/>
      <c r="H203" s="418"/>
      <c r="I203" s="418"/>
      <c r="J203" s="39"/>
      <c r="K203" s="2">
        <f>+$K$15</f>
        <v>561015</v>
      </c>
      <c r="L203" s="39"/>
      <c r="M203" s="2"/>
      <c r="N203" s="418"/>
      <c r="O203" s="418"/>
      <c r="P203" s="418"/>
      <c r="Q203" s="418"/>
      <c r="R203" s="418"/>
      <c r="S203" s="418"/>
      <c r="T203" s="418"/>
      <c r="U203" s="37"/>
      <c r="V203" s="37"/>
      <c r="W203" s="8"/>
      <c r="X203" s="8"/>
      <c r="Y203" s="8"/>
      <c r="Z203" s="8"/>
      <c r="AA203" s="37"/>
      <c r="AB203" s="37"/>
      <c r="AC203" s="37"/>
      <c r="AD203" s="37"/>
      <c r="AE203" s="37"/>
      <c r="AF203" s="37"/>
      <c r="AG203" s="37"/>
      <c r="AH203" s="37"/>
      <c r="AI203" s="37"/>
    </row>
    <row r="204" spans="1:35" ht="24.75" hidden="1" customHeight="1">
      <c r="A204" s="24"/>
      <c r="B204" s="438" t="str">
        <f>IF(S205=" "," ",IF(S205&gt;=$H$6,"CUMPLE CON LA EXPERIENCIA REQUERIDA","NO CUMPLE CON LA EXPERIENCIA REQUERIDA"))</f>
        <v>NO CUMPLE CON LA EXPERIENCIA REQUERIDA</v>
      </c>
      <c r="C204" s="403"/>
      <c r="D204" s="403"/>
      <c r="E204" s="403"/>
      <c r="F204" s="403"/>
      <c r="G204" s="403"/>
      <c r="H204" s="403"/>
      <c r="I204" s="403"/>
      <c r="J204" s="403"/>
      <c r="K204" s="403"/>
      <c r="L204" s="403"/>
      <c r="M204" s="403"/>
      <c r="N204" s="403"/>
      <c r="O204" s="439"/>
      <c r="P204" s="423" t="s">
        <v>52</v>
      </c>
      <c r="Q204" s="424"/>
      <c r="R204" s="45"/>
      <c r="S204" s="46">
        <f>IF(T189="SI",SUM(S189:S203),0)</f>
        <v>0</v>
      </c>
      <c r="T204" s="445" t="str">
        <f>IF(S205=" "," ",IF(S205&gt;=$H$6,"CUMPLE","NO CUMPLE"))</f>
        <v>NO CUMPLE</v>
      </c>
      <c r="U204" s="24"/>
      <c r="V204" s="24"/>
      <c r="W204" s="8"/>
      <c r="X204" s="8"/>
      <c r="Y204" s="8"/>
      <c r="Z204" s="8"/>
      <c r="AA204" s="24"/>
      <c r="AB204" s="24"/>
      <c r="AC204" s="24"/>
      <c r="AD204" s="24"/>
      <c r="AE204" s="24"/>
      <c r="AF204" s="24"/>
      <c r="AG204" s="24"/>
      <c r="AH204" s="24"/>
      <c r="AI204" s="24"/>
    </row>
    <row r="205" spans="1:35" ht="24.75" hidden="1" customHeight="1">
      <c r="A205" s="37"/>
      <c r="B205" s="440"/>
      <c r="C205" s="441"/>
      <c r="D205" s="441"/>
      <c r="E205" s="441"/>
      <c r="F205" s="441"/>
      <c r="G205" s="441"/>
      <c r="H205" s="441"/>
      <c r="I205" s="441"/>
      <c r="J205" s="441"/>
      <c r="K205" s="441"/>
      <c r="L205" s="441"/>
      <c r="M205" s="441"/>
      <c r="N205" s="441"/>
      <c r="O205" s="442"/>
      <c r="P205" s="423" t="s">
        <v>53</v>
      </c>
      <c r="Q205" s="424"/>
      <c r="R205" s="45"/>
      <c r="S205" s="47">
        <f>IFERROR((S204/$P$6)," ")</f>
        <v>0</v>
      </c>
      <c r="T205" s="418"/>
      <c r="U205" s="37"/>
      <c r="V205" s="37"/>
      <c r="W205" s="8"/>
      <c r="X205" s="8"/>
      <c r="Y205" s="8"/>
      <c r="Z205" s="8"/>
      <c r="AA205" s="37"/>
      <c r="AB205" s="37"/>
      <c r="AC205" s="37"/>
      <c r="AD205" s="37"/>
      <c r="AE205" s="37"/>
      <c r="AF205" s="37"/>
      <c r="AG205" s="37"/>
      <c r="AH205" s="37"/>
      <c r="AI205" s="37"/>
    </row>
    <row r="206" spans="1:35" ht="30" hidden="1" customHeight="1">
      <c r="A206" s="8"/>
      <c r="B206" s="8"/>
      <c r="C206" s="8"/>
      <c r="D206" s="8"/>
      <c r="E206" s="20"/>
      <c r="F206" s="21"/>
      <c r="G206" s="21"/>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ht="30" hidden="1" customHeight="1">
      <c r="A207" s="8"/>
      <c r="B207" s="8"/>
      <c r="C207" s="8"/>
      <c r="D207" s="8"/>
      <c r="E207" s="20"/>
      <c r="F207" s="21"/>
      <c r="G207" s="21"/>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ht="36" hidden="1" customHeight="1">
      <c r="A208" s="8"/>
      <c r="B208" s="22">
        <v>10</v>
      </c>
      <c r="C208" s="443" t="s">
        <v>54</v>
      </c>
      <c r="D208" s="427"/>
      <c r="E208" s="424"/>
      <c r="F208" s="426" t="str">
        <f>IFERROR(VLOOKUP(B208,LISTA_OFERENTES,2,FALSE)," ")</f>
        <v xml:space="preserve"> </v>
      </c>
      <c r="G208" s="427"/>
      <c r="H208" s="427"/>
      <c r="I208" s="427"/>
      <c r="J208" s="427"/>
      <c r="K208" s="427"/>
      <c r="L208" s="427"/>
      <c r="M208" s="427"/>
      <c r="N208" s="427"/>
      <c r="O208" s="424"/>
      <c r="P208" s="428" t="s">
        <v>32</v>
      </c>
      <c r="Q208" s="427"/>
      <c r="R208" s="424"/>
      <c r="S208" s="23">
        <f>5-(INT(COUNTBLANK(C211:C225))-10)</f>
        <v>0</v>
      </c>
      <c r="T208" s="24"/>
      <c r="U208" s="8"/>
      <c r="V208" s="8"/>
      <c r="W208" s="8"/>
      <c r="X208" s="8"/>
      <c r="Y208" s="8"/>
      <c r="Z208" s="8"/>
      <c r="AA208" s="8"/>
      <c r="AB208" s="8"/>
      <c r="AC208" s="8"/>
      <c r="AD208" s="8"/>
      <c r="AE208" s="8"/>
      <c r="AF208" s="8"/>
      <c r="AG208" s="8"/>
      <c r="AH208" s="8"/>
      <c r="AI208" s="8"/>
    </row>
    <row r="209" spans="1:35" ht="43.5" hidden="1" customHeight="1">
      <c r="A209" s="38"/>
      <c r="B209" s="444" t="s">
        <v>33</v>
      </c>
      <c r="C209" s="425" t="s">
        <v>34</v>
      </c>
      <c r="D209" s="425" t="s">
        <v>35</v>
      </c>
      <c r="E209" s="425" t="s">
        <v>36</v>
      </c>
      <c r="F209" s="425" t="s">
        <v>37</v>
      </c>
      <c r="G209" s="425" t="s">
        <v>38</v>
      </c>
      <c r="H209" s="425" t="s">
        <v>39</v>
      </c>
      <c r="I209" s="425" t="s">
        <v>40</v>
      </c>
      <c r="J209" s="429" t="s">
        <v>41</v>
      </c>
      <c r="K209" s="427"/>
      <c r="L209" s="427"/>
      <c r="M209" s="424"/>
      <c r="N209" s="425" t="s">
        <v>42</v>
      </c>
      <c r="O209" s="425" t="s">
        <v>43</v>
      </c>
      <c r="P209" s="48" t="s">
        <v>44</v>
      </c>
      <c r="Q209" s="48"/>
      <c r="R209" s="425" t="s">
        <v>45</v>
      </c>
      <c r="S209" s="425" t="s">
        <v>46</v>
      </c>
      <c r="T209" s="425" t="str">
        <f>T11</f>
        <v>CUMPLE CON EL REQUERIMIENTO OBLIGATORIO DE ESTAR INSCRITA EN AL MENOS DOS DE LOS CÓDIGOS UNSPSC PARA LA EXPERIENCIA GENERAL</v>
      </c>
      <c r="U209" s="49"/>
      <c r="V209" s="49"/>
      <c r="W209" s="8"/>
      <c r="X209" s="8"/>
      <c r="Y209" s="8"/>
      <c r="Z209" s="8"/>
      <c r="AA209" s="8"/>
      <c r="AB209" s="8"/>
      <c r="AC209" s="8"/>
      <c r="AD209" s="38"/>
      <c r="AE209" s="38"/>
      <c r="AF209" s="38"/>
      <c r="AG209" s="38"/>
      <c r="AH209" s="38"/>
      <c r="AI209" s="38"/>
    </row>
    <row r="210" spans="1:35" ht="112.5" hidden="1" customHeight="1">
      <c r="A210" s="38"/>
      <c r="B210" s="418"/>
      <c r="C210" s="418"/>
      <c r="D210" s="418"/>
      <c r="E210" s="418"/>
      <c r="F210" s="418"/>
      <c r="G210" s="418"/>
      <c r="H210" s="418"/>
      <c r="I210" s="418"/>
      <c r="J210" s="430" t="s">
        <v>55</v>
      </c>
      <c r="K210" s="427"/>
      <c r="L210" s="427"/>
      <c r="M210" s="424"/>
      <c r="N210" s="418"/>
      <c r="O210" s="418"/>
      <c r="P210" s="28" t="s">
        <v>9</v>
      </c>
      <c r="Q210" s="28" t="s">
        <v>50</v>
      </c>
      <c r="R210" s="418"/>
      <c r="S210" s="418"/>
      <c r="T210" s="418"/>
      <c r="U210" s="49"/>
      <c r="V210" s="49"/>
      <c r="W210" s="8"/>
      <c r="X210" s="8"/>
      <c r="Y210" s="8"/>
      <c r="Z210" s="8"/>
      <c r="AA210" s="8"/>
      <c r="AB210" s="8"/>
      <c r="AC210" s="8"/>
      <c r="AD210" s="38"/>
      <c r="AE210" s="38"/>
      <c r="AF210" s="38"/>
      <c r="AG210" s="38"/>
      <c r="AH210" s="38"/>
      <c r="AI210" s="38"/>
    </row>
    <row r="211" spans="1:35" ht="24.75" hidden="1" customHeight="1">
      <c r="A211" s="35"/>
      <c r="B211" s="431">
        <v>1</v>
      </c>
      <c r="C211" s="421"/>
      <c r="D211" s="421"/>
      <c r="E211" s="421"/>
      <c r="F211" s="421"/>
      <c r="G211" s="435"/>
      <c r="H211" s="433"/>
      <c r="I211" s="434"/>
      <c r="J211" s="39"/>
      <c r="K211" s="2">
        <f>+$K$13</f>
        <v>561017</v>
      </c>
      <c r="L211" s="39"/>
      <c r="M211" s="2">
        <f t="shared" ref="M211" si="13">M189</f>
        <v>561121</v>
      </c>
      <c r="N211" s="416"/>
      <c r="O211" s="416"/>
      <c r="P211" s="421"/>
      <c r="Q211" s="422"/>
      <c r="R211" s="422"/>
      <c r="S211" s="446">
        <f>IF(COUNTIF(J211:M213,"CUMPLE")&gt;=1,(G211*I211),0)* (IF(N211="PRESENTÓ CERTIFICADO",1,0))* (IF(O211="ACORDE A ITEM 5.2.1 (T.R.)",1,0) )* ( IF(OR(Q211="SIN OBSERVACIÓN", Q211="REQUERIMIENTOS SUBSANADOS"),1,0)) *(IF(OR(R211="NINGUNO", R211="CUMPLEN CON LO SOLICITADO"),1,0))</f>
        <v>0</v>
      </c>
      <c r="T211" s="447" t="s">
        <v>171</v>
      </c>
      <c r="U211" s="37"/>
      <c r="V211" s="37"/>
      <c r="W211" s="8"/>
      <c r="X211" s="8"/>
      <c r="Y211" s="8"/>
      <c r="Z211" s="8"/>
      <c r="AA211" s="8"/>
      <c r="AB211" s="8"/>
      <c r="AC211" s="8"/>
      <c r="AD211" s="37"/>
      <c r="AE211" s="37"/>
      <c r="AF211" s="37"/>
      <c r="AG211" s="37"/>
      <c r="AH211" s="37"/>
      <c r="AI211" s="37"/>
    </row>
    <row r="212" spans="1:35" ht="24.75" hidden="1" customHeight="1">
      <c r="A212" s="35"/>
      <c r="B212" s="417"/>
      <c r="C212" s="417"/>
      <c r="D212" s="417"/>
      <c r="E212" s="417"/>
      <c r="F212" s="417"/>
      <c r="G212" s="417"/>
      <c r="H212" s="417"/>
      <c r="I212" s="417"/>
      <c r="J212" s="39"/>
      <c r="K212" s="2">
        <f>+$K$14</f>
        <v>561019</v>
      </c>
      <c r="L212" s="39"/>
      <c r="M212" s="2"/>
      <c r="N212" s="417"/>
      <c r="O212" s="417"/>
      <c r="P212" s="417"/>
      <c r="Q212" s="417"/>
      <c r="R212" s="417"/>
      <c r="S212" s="417"/>
      <c r="T212" s="417"/>
      <c r="U212" s="37"/>
      <c r="V212" s="37"/>
      <c r="W212" s="8"/>
      <c r="X212" s="8"/>
      <c r="Y212" s="8"/>
      <c r="Z212" s="8"/>
      <c r="AA212" s="8"/>
      <c r="AB212" s="8"/>
      <c r="AC212" s="8"/>
      <c r="AD212" s="37"/>
      <c r="AE212" s="37"/>
      <c r="AF212" s="37"/>
      <c r="AG212" s="37"/>
      <c r="AH212" s="37"/>
      <c r="AI212" s="37"/>
    </row>
    <row r="213" spans="1:35" ht="24.75" hidden="1" customHeight="1">
      <c r="A213" s="35"/>
      <c r="B213" s="418"/>
      <c r="C213" s="418"/>
      <c r="D213" s="418"/>
      <c r="E213" s="418"/>
      <c r="F213" s="418"/>
      <c r="G213" s="418"/>
      <c r="H213" s="418"/>
      <c r="I213" s="418"/>
      <c r="J213" s="39"/>
      <c r="K213" s="2">
        <f>+$K$15</f>
        <v>561015</v>
      </c>
      <c r="L213" s="39"/>
      <c r="M213" s="2"/>
      <c r="N213" s="418"/>
      <c r="O213" s="418"/>
      <c r="P213" s="418"/>
      <c r="Q213" s="418"/>
      <c r="R213" s="418"/>
      <c r="S213" s="418"/>
      <c r="T213" s="417"/>
      <c r="U213" s="37"/>
      <c r="V213" s="37"/>
      <c r="W213" s="8"/>
      <c r="X213" s="8"/>
      <c r="Y213" s="8"/>
      <c r="Z213" s="8"/>
      <c r="AA213" s="8"/>
      <c r="AB213" s="8"/>
      <c r="AC213" s="8"/>
      <c r="AD213" s="37"/>
      <c r="AE213" s="37"/>
      <c r="AF213" s="37"/>
      <c r="AG213" s="37"/>
      <c r="AH213" s="37"/>
      <c r="AI213" s="37"/>
    </row>
    <row r="214" spans="1:35" ht="24.75" hidden="1" customHeight="1">
      <c r="A214" s="35"/>
      <c r="B214" s="431">
        <v>2</v>
      </c>
      <c r="C214" s="432"/>
      <c r="D214" s="432"/>
      <c r="E214" s="421"/>
      <c r="F214" s="432"/>
      <c r="G214" s="436"/>
      <c r="H214" s="433"/>
      <c r="I214" s="437"/>
      <c r="J214" s="39"/>
      <c r="K214" s="2">
        <f>+$K$13</f>
        <v>561017</v>
      </c>
      <c r="L214" s="39"/>
      <c r="M214" s="2">
        <f t="shared" ref="M214" si="14">M192</f>
        <v>561121</v>
      </c>
      <c r="N214" s="416"/>
      <c r="O214" s="416"/>
      <c r="P214" s="419"/>
      <c r="Q214" s="420"/>
      <c r="R214" s="422"/>
      <c r="S214" s="446">
        <f>IF(COUNTIF(J214:M216,"CUMPLE")&gt;=1,(G214*I214),0)* (IF(N214="PRESENTÓ CERTIFICADO",1,0))* (IF(O214="ACORDE A ITEM 5.2.1 (T.R.)",1,0) )* ( IF(OR(Q214="SIN OBSERVACIÓN", Q214="REQUERIMIENTOS SUBSANADOS"),1,0)) *(IF(OR(R214="NINGUNO", R214="CUMPLEN CON LO SOLICITADO"),1,0))</f>
        <v>0</v>
      </c>
      <c r="T214" s="417"/>
      <c r="U214" s="37"/>
      <c r="V214" s="37"/>
      <c r="W214" s="8"/>
      <c r="X214" s="8"/>
      <c r="Y214" s="8"/>
      <c r="Z214" s="8"/>
      <c r="AA214" s="8"/>
      <c r="AB214" s="8"/>
      <c r="AC214" s="8"/>
      <c r="AD214" s="37"/>
      <c r="AE214" s="37"/>
      <c r="AF214" s="37"/>
      <c r="AG214" s="37"/>
      <c r="AH214" s="37"/>
      <c r="AI214" s="37"/>
    </row>
    <row r="215" spans="1:35" ht="24.75" hidden="1" customHeight="1">
      <c r="A215" s="35"/>
      <c r="B215" s="417"/>
      <c r="C215" s="417"/>
      <c r="D215" s="417"/>
      <c r="E215" s="417"/>
      <c r="F215" s="417"/>
      <c r="G215" s="417"/>
      <c r="H215" s="417"/>
      <c r="I215" s="417"/>
      <c r="J215" s="39"/>
      <c r="K215" s="2">
        <f>+$K$14</f>
        <v>561019</v>
      </c>
      <c r="L215" s="39"/>
      <c r="M215" s="2"/>
      <c r="N215" s="417"/>
      <c r="O215" s="417"/>
      <c r="P215" s="417"/>
      <c r="Q215" s="417"/>
      <c r="R215" s="417"/>
      <c r="S215" s="417"/>
      <c r="T215" s="417"/>
      <c r="U215" s="37"/>
      <c r="V215" s="37"/>
      <c r="W215" s="8"/>
      <c r="X215" s="8"/>
      <c r="Y215" s="8"/>
      <c r="Z215" s="8"/>
      <c r="AA215" s="8"/>
      <c r="AB215" s="8"/>
      <c r="AC215" s="8"/>
      <c r="AD215" s="37"/>
      <c r="AE215" s="37"/>
      <c r="AF215" s="37"/>
      <c r="AG215" s="37"/>
      <c r="AH215" s="37"/>
      <c r="AI215" s="37"/>
    </row>
    <row r="216" spans="1:35" ht="24.75" hidden="1" customHeight="1">
      <c r="A216" s="35"/>
      <c r="B216" s="418"/>
      <c r="C216" s="418"/>
      <c r="D216" s="418"/>
      <c r="E216" s="418"/>
      <c r="F216" s="418"/>
      <c r="G216" s="418"/>
      <c r="H216" s="418"/>
      <c r="I216" s="418"/>
      <c r="J216" s="39"/>
      <c r="K216" s="2">
        <f>+$K$15</f>
        <v>561015</v>
      </c>
      <c r="L216" s="39"/>
      <c r="M216" s="2"/>
      <c r="N216" s="418"/>
      <c r="O216" s="418"/>
      <c r="P216" s="418"/>
      <c r="Q216" s="418"/>
      <c r="R216" s="418"/>
      <c r="S216" s="418"/>
      <c r="T216" s="417"/>
      <c r="U216" s="37"/>
      <c r="V216" s="37"/>
      <c r="W216" s="8"/>
      <c r="X216" s="8"/>
      <c r="Y216" s="8"/>
      <c r="Z216" s="8"/>
      <c r="AA216" s="8"/>
      <c r="AB216" s="8"/>
      <c r="AC216" s="8"/>
      <c r="AD216" s="37"/>
      <c r="AE216" s="37"/>
      <c r="AF216" s="37"/>
      <c r="AG216" s="37"/>
      <c r="AH216" s="37"/>
      <c r="AI216" s="37"/>
    </row>
    <row r="217" spans="1:35" ht="24.75" hidden="1" customHeight="1">
      <c r="A217" s="35"/>
      <c r="B217" s="431">
        <v>3</v>
      </c>
      <c r="C217" s="421"/>
      <c r="D217" s="421"/>
      <c r="E217" s="421"/>
      <c r="F217" s="421"/>
      <c r="G217" s="435"/>
      <c r="H217" s="433"/>
      <c r="I217" s="434"/>
      <c r="J217" s="39"/>
      <c r="K217" s="2">
        <f>+$K$13</f>
        <v>561017</v>
      </c>
      <c r="L217" s="39"/>
      <c r="M217" s="2">
        <f t="shared" ref="M217" si="15">M195</f>
        <v>561121</v>
      </c>
      <c r="N217" s="416"/>
      <c r="O217" s="416"/>
      <c r="P217" s="421"/>
      <c r="Q217" s="422"/>
      <c r="R217" s="422"/>
      <c r="S217" s="446">
        <f>IF(COUNTIF(J217:M219,"CUMPLE")&gt;=1,(G217*I217),0)* (IF(N217="PRESENTÓ CERTIFICADO",1,0))* (IF(O217="ACORDE A ITEM 5.2.1 (T.R.)",1,0) )* ( IF(OR(Q217="SIN OBSERVACIÓN", Q217="REQUERIMIENTOS SUBSANADOS"),1,0)) *(IF(OR(R217="NINGUNO", R217="CUMPLEN CON LO SOLICITADO"),1,0))</f>
        <v>0</v>
      </c>
      <c r="T217" s="417"/>
      <c r="U217" s="37"/>
      <c r="V217" s="37"/>
      <c r="W217" s="8"/>
      <c r="X217" s="8"/>
      <c r="Y217" s="8"/>
      <c r="Z217" s="8"/>
      <c r="AA217" s="8"/>
      <c r="AB217" s="8"/>
      <c r="AC217" s="8"/>
      <c r="AD217" s="37"/>
      <c r="AE217" s="37"/>
      <c r="AF217" s="37"/>
      <c r="AG217" s="37"/>
      <c r="AH217" s="37"/>
      <c r="AI217" s="37"/>
    </row>
    <row r="218" spans="1:35" ht="24.75" hidden="1" customHeight="1">
      <c r="A218" s="35"/>
      <c r="B218" s="417"/>
      <c r="C218" s="417"/>
      <c r="D218" s="417"/>
      <c r="E218" s="417"/>
      <c r="F218" s="417"/>
      <c r="G218" s="417"/>
      <c r="H218" s="417"/>
      <c r="I218" s="417"/>
      <c r="J218" s="39"/>
      <c r="K218" s="2">
        <f>+$K$14</f>
        <v>561019</v>
      </c>
      <c r="L218" s="39"/>
      <c r="M218" s="2"/>
      <c r="N218" s="417"/>
      <c r="O218" s="417"/>
      <c r="P218" s="417"/>
      <c r="Q218" s="417"/>
      <c r="R218" s="417"/>
      <c r="S218" s="417"/>
      <c r="T218" s="417"/>
      <c r="U218" s="37"/>
      <c r="V218" s="37"/>
      <c r="W218" s="8"/>
      <c r="X218" s="8"/>
      <c r="Y218" s="8"/>
      <c r="Z218" s="8"/>
      <c r="AA218" s="8"/>
      <c r="AB218" s="8"/>
      <c r="AC218" s="8"/>
      <c r="AD218" s="37"/>
      <c r="AE218" s="37"/>
      <c r="AF218" s="37"/>
      <c r="AG218" s="37"/>
      <c r="AH218" s="37"/>
      <c r="AI218" s="37"/>
    </row>
    <row r="219" spans="1:35" ht="24.75" hidden="1" customHeight="1">
      <c r="A219" s="35"/>
      <c r="B219" s="418"/>
      <c r="C219" s="418"/>
      <c r="D219" s="418"/>
      <c r="E219" s="418"/>
      <c r="F219" s="418"/>
      <c r="G219" s="418"/>
      <c r="H219" s="418"/>
      <c r="I219" s="418"/>
      <c r="J219" s="39"/>
      <c r="K219" s="2">
        <f>+$K$15</f>
        <v>561015</v>
      </c>
      <c r="L219" s="39"/>
      <c r="M219" s="2"/>
      <c r="N219" s="418"/>
      <c r="O219" s="418"/>
      <c r="P219" s="418"/>
      <c r="Q219" s="418"/>
      <c r="R219" s="418"/>
      <c r="S219" s="418"/>
      <c r="T219" s="417"/>
      <c r="U219" s="37"/>
      <c r="V219" s="37"/>
      <c r="W219" s="8"/>
      <c r="X219" s="8"/>
      <c r="Y219" s="8"/>
      <c r="Z219" s="8"/>
      <c r="AA219" s="8"/>
      <c r="AB219" s="8"/>
      <c r="AC219" s="8"/>
      <c r="AD219" s="37"/>
      <c r="AE219" s="37"/>
      <c r="AF219" s="37"/>
      <c r="AG219" s="37"/>
      <c r="AH219" s="37"/>
      <c r="AI219" s="37"/>
    </row>
    <row r="220" spans="1:35" ht="24.75" hidden="1" customHeight="1">
      <c r="A220" s="35"/>
      <c r="B220" s="431">
        <v>4</v>
      </c>
      <c r="C220" s="432"/>
      <c r="D220" s="432"/>
      <c r="E220" s="432"/>
      <c r="F220" s="432"/>
      <c r="G220" s="436"/>
      <c r="H220" s="433"/>
      <c r="I220" s="437"/>
      <c r="J220" s="39"/>
      <c r="K220" s="2">
        <f>+$K$13</f>
        <v>561017</v>
      </c>
      <c r="L220" s="39"/>
      <c r="M220" s="2">
        <f t="shared" ref="M220" si="16">M198</f>
        <v>561121</v>
      </c>
      <c r="N220" s="416"/>
      <c r="O220" s="416"/>
      <c r="P220" s="419"/>
      <c r="Q220" s="420"/>
      <c r="R220" s="420"/>
      <c r="S220" s="446">
        <f>IF(COUNTIF(J220:M222,"CUMPLE")&gt;=1,(G220*I220),0)* (IF(N220="PRESENTÓ CERTIFICADO",1,0))* (IF(O220="ACORDE A ITEM 5.2.1 (T.R.)",1,0) )* ( IF(OR(Q220="SIN OBSERVACIÓN", Q220="REQUERIMIENTOS SUBSANADOS"),1,0)) *(IF(OR(R220="NINGUNO", R220="CUMPLEN CON LO SOLICITADO"),1,0))</f>
        <v>0</v>
      </c>
      <c r="T220" s="417"/>
      <c r="U220" s="37"/>
      <c r="V220" s="37"/>
      <c r="W220" s="8"/>
      <c r="X220" s="8"/>
      <c r="Y220" s="8"/>
      <c r="Z220" s="8"/>
      <c r="AA220" s="8"/>
      <c r="AB220" s="8"/>
      <c r="AC220" s="8"/>
      <c r="AD220" s="37"/>
      <c r="AE220" s="37"/>
      <c r="AF220" s="37"/>
      <c r="AG220" s="37"/>
      <c r="AH220" s="37"/>
      <c r="AI220" s="37"/>
    </row>
    <row r="221" spans="1:35" ht="24.75" hidden="1" customHeight="1">
      <c r="A221" s="35"/>
      <c r="B221" s="417"/>
      <c r="C221" s="417"/>
      <c r="D221" s="417"/>
      <c r="E221" s="417"/>
      <c r="F221" s="417"/>
      <c r="G221" s="417"/>
      <c r="H221" s="417"/>
      <c r="I221" s="417"/>
      <c r="J221" s="39"/>
      <c r="K221" s="2">
        <f>+$K$14</f>
        <v>561019</v>
      </c>
      <c r="L221" s="39"/>
      <c r="M221" s="2"/>
      <c r="N221" s="417"/>
      <c r="O221" s="417"/>
      <c r="P221" s="417"/>
      <c r="Q221" s="417"/>
      <c r="R221" s="417"/>
      <c r="S221" s="417"/>
      <c r="T221" s="417"/>
      <c r="U221" s="37"/>
      <c r="V221" s="37"/>
      <c r="W221" s="8"/>
      <c r="X221" s="8"/>
      <c r="Y221" s="8"/>
      <c r="Z221" s="8"/>
      <c r="AA221" s="8"/>
      <c r="AB221" s="8"/>
      <c r="AC221" s="8"/>
      <c r="AD221" s="37"/>
      <c r="AE221" s="37"/>
      <c r="AF221" s="37"/>
      <c r="AG221" s="37"/>
      <c r="AH221" s="37"/>
      <c r="AI221" s="37"/>
    </row>
    <row r="222" spans="1:35" ht="24.75" hidden="1" customHeight="1">
      <c r="A222" s="35"/>
      <c r="B222" s="418"/>
      <c r="C222" s="418"/>
      <c r="D222" s="418"/>
      <c r="E222" s="418"/>
      <c r="F222" s="418"/>
      <c r="G222" s="418"/>
      <c r="H222" s="418"/>
      <c r="I222" s="418"/>
      <c r="J222" s="39"/>
      <c r="K222" s="2">
        <f>+$K$15</f>
        <v>561015</v>
      </c>
      <c r="L222" s="39"/>
      <c r="M222" s="2"/>
      <c r="N222" s="418"/>
      <c r="O222" s="418"/>
      <c r="P222" s="418"/>
      <c r="Q222" s="418"/>
      <c r="R222" s="418"/>
      <c r="S222" s="418"/>
      <c r="T222" s="417"/>
      <c r="U222" s="37"/>
      <c r="V222" s="37"/>
      <c r="W222" s="8"/>
      <c r="X222" s="8"/>
      <c r="Y222" s="8"/>
      <c r="Z222" s="8"/>
      <c r="AA222" s="8"/>
      <c r="AB222" s="8"/>
      <c r="AC222" s="8"/>
      <c r="AD222" s="37"/>
      <c r="AE222" s="37"/>
      <c r="AF222" s="37"/>
      <c r="AG222" s="37"/>
      <c r="AH222" s="37"/>
      <c r="AI222" s="37"/>
    </row>
    <row r="223" spans="1:35" ht="24.75" hidden="1" customHeight="1">
      <c r="A223" s="35"/>
      <c r="B223" s="431">
        <v>5</v>
      </c>
      <c r="C223" s="421"/>
      <c r="D223" s="421"/>
      <c r="E223" s="421"/>
      <c r="F223" s="421"/>
      <c r="G223" s="435"/>
      <c r="H223" s="433"/>
      <c r="I223" s="434"/>
      <c r="J223" s="39"/>
      <c r="K223" s="2">
        <f>+$K$13</f>
        <v>561017</v>
      </c>
      <c r="L223" s="39"/>
      <c r="M223" s="2">
        <f t="shared" ref="M223" si="17">M201</f>
        <v>561121</v>
      </c>
      <c r="N223" s="416"/>
      <c r="O223" s="416"/>
      <c r="P223" s="421"/>
      <c r="Q223" s="422"/>
      <c r="R223" s="422"/>
      <c r="S223" s="446">
        <f>IF(COUNTIF(J223:M225,"CUMPLE")&gt;=1,(G223*I223),0)* (IF(N223="PRESENTÓ CERTIFICADO",1,0))* (IF(O223="ACORDE A ITEM 5.2.1 (T.R.)",1,0) )* ( IF(OR(Q223="SIN OBSERVACIÓN", Q223="REQUERIMIENTOS SUBSANADOS"),1,0)) *(IF(OR(R223="NINGUNO", R223="CUMPLEN CON LO SOLICITADO"),1,0))</f>
        <v>0</v>
      </c>
      <c r="T223" s="417"/>
      <c r="U223" s="37"/>
      <c r="V223" s="37"/>
      <c r="W223" s="8"/>
      <c r="X223" s="8"/>
      <c r="Y223" s="8"/>
      <c r="Z223" s="8"/>
      <c r="AA223" s="8"/>
      <c r="AB223" s="8"/>
      <c r="AC223" s="8"/>
      <c r="AD223" s="37"/>
      <c r="AE223" s="37"/>
      <c r="AF223" s="37"/>
      <c r="AG223" s="37"/>
      <c r="AH223" s="37"/>
      <c r="AI223" s="37"/>
    </row>
    <row r="224" spans="1:35" ht="24.75" hidden="1" customHeight="1">
      <c r="A224" s="35"/>
      <c r="B224" s="417"/>
      <c r="C224" s="417"/>
      <c r="D224" s="417"/>
      <c r="E224" s="417"/>
      <c r="F224" s="417"/>
      <c r="G224" s="417"/>
      <c r="H224" s="417"/>
      <c r="I224" s="417"/>
      <c r="J224" s="39"/>
      <c r="K224" s="2">
        <f>+$K$14</f>
        <v>561019</v>
      </c>
      <c r="L224" s="39"/>
      <c r="M224" s="2"/>
      <c r="N224" s="417"/>
      <c r="O224" s="417"/>
      <c r="P224" s="417"/>
      <c r="Q224" s="417"/>
      <c r="R224" s="417"/>
      <c r="S224" s="417"/>
      <c r="T224" s="417"/>
      <c r="U224" s="37"/>
      <c r="V224" s="37"/>
      <c r="W224" s="8"/>
      <c r="X224" s="8"/>
      <c r="Y224" s="8"/>
      <c r="Z224" s="8"/>
      <c r="AA224" s="8"/>
      <c r="AB224" s="8"/>
      <c r="AC224" s="8"/>
      <c r="AD224" s="37"/>
      <c r="AE224" s="37"/>
      <c r="AF224" s="37"/>
      <c r="AG224" s="37"/>
      <c r="AH224" s="37"/>
      <c r="AI224" s="37"/>
    </row>
    <row r="225" spans="1:35" ht="24.75" hidden="1" customHeight="1">
      <c r="A225" s="35"/>
      <c r="B225" s="418"/>
      <c r="C225" s="418"/>
      <c r="D225" s="418"/>
      <c r="E225" s="418"/>
      <c r="F225" s="418"/>
      <c r="G225" s="418"/>
      <c r="H225" s="418"/>
      <c r="I225" s="418"/>
      <c r="J225" s="39"/>
      <c r="K225" s="2">
        <f>+$K$15</f>
        <v>561015</v>
      </c>
      <c r="L225" s="39"/>
      <c r="M225" s="2"/>
      <c r="N225" s="418"/>
      <c r="O225" s="418"/>
      <c r="P225" s="418"/>
      <c r="Q225" s="418"/>
      <c r="R225" s="418"/>
      <c r="S225" s="418"/>
      <c r="T225" s="418"/>
      <c r="U225" s="37"/>
      <c r="V225" s="37"/>
      <c r="W225" s="8"/>
      <c r="X225" s="8"/>
      <c r="Y225" s="8"/>
      <c r="Z225" s="8"/>
      <c r="AA225" s="37"/>
      <c r="AB225" s="37"/>
      <c r="AC225" s="37"/>
      <c r="AD225" s="37"/>
      <c r="AE225" s="37"/>
      <c r="AF225" s="37"/>
      <c r="AG225" s="37"/>
      <c r="AH225" s="37"/>
      <c r="AI225" s="37"/>
    </row>
    <row r="226" spans="1:35" ht="24.75" hidden="1" customHeight="1">
      <c r="A226" s="24"/>
      <c r="B226" s="438" t="str">
        <f>IF(S227=" "," ",IF(S227&gt;=$H$6,"CUMPLE CON LA EXPERIENCIA REQUERIDA","NO CUMPLE CON LA EXPERIENCIA REQUERIDA"))</f>
        <v>NO CUMPLE CON LA EXPERIENCIA REQUERIDA</v>
      </c>
      <c r="C226" s="403"/>
      <c r="D226" s="403"/>
      <c r="E226" s="403"/>
      <c r="F226" s="403"/>
      <c r="G226" s="403"/>
      <c r="H226" s="403"/>
      <c r="I226" s="403"/>
      <c r="J226" s="403"/>
      <c r="K226" s="403"/>
      <c r="L226" s="403"/>
      <c r="M226" s="403"/>
      <c r="N226" s="403"/>
      <c r="O226" s="439"/>
      <c r="P226" s="423" t="s">
        <v>52</v>
      </c>
      <c r="Q226" s="424"/>
      <c r="R226" s="45"/>
      <c r="S226" s="46">
        <f>IF(T211="SI",SUM(S211:S225),0)</f>
        <v>0</v>
      </c>
      <c r="T226" s="445" t="str">
        <f>IF(S227=" "," ",IF(S227&gt;=$H$6,"CUMPLE","NO CUMPLE"))</f>
        <v>NO CUMPLE</v>
      </c>
      <c r="U226" s="24"/>
      <c r="V226" s="24"/>
      <c r="W226" s="8"/>
      <c r="X226" s="8"/>
      <c r="Y226" s="8"/>
      <c r="Z226" s="8"/>
      <c r="AA226" s="24"/>
      <c r="AB226" s="24"/>
      <c r="AC226" s="24"/>
      <c r="AD226" s="24"/>
      <c r="AE226" s="24"/>
      <c r="AF226" s="24"/>
      <c r="AG226" s="24"/>
      <c r="AH226" s="24"/>
      <c r="AI226" s="24"/>
    </row>
    <row r="227" spans="1:35" ht="24.75" hidden="1" customHeight="1">
      <c r="A227" s="37"/>
      <c r="B227" s="440"/>
      <c r="C227" s="441"/>
      <c r="D227" s="441"/>
      <c r="E227" s="441"/>
      <c r="F227" s="441"/>
      <c r="G227" s="441"/>
      <c r="H227" s="441"/>
      <c r="I227" s="441"/>
      <c r="J227" s="441"/>
      <c r="K227" s="441"/>
      <c r="L227" s="441"/>
      <c r="M227" s="441"/>
      <c r="N227" s="441"/>
      <c r="O227" s="442"/>
      <c r="P227" s="423" t="s">
        <v>53</v>
      </c>
      <c r="Q227" s="424"/>
      <c r="R227" s="45"/>
      <c r="S227" s="47">
        <f>IFERROR((S226/$P$6)," ")</f>
        <v>0</v>
      </c>
      <c r="T227" s="418"/>
      <c r="U227" s="37"/>
      <c r="V227" s="37"/>
      <c r="W227" s="8"/>
      <c r="X227" s="8"/>
      <c r="Y227" s="8"/>
      <c r="Z227" s="8"/>
      <c r="AA227" s="37"/>
      <c r="AB227" s="37"/>
      <c r="AC227" s="37"/>
      <c r="AD227" s="37"/>
      <c r="AE227" s="37"/>
      <c r="AF227" s="37"/>
      <c r="AG227" s="37"/>
      <c r="AH227" s="37"/>
      <c r="AI227" s="37"/>
    </row>
    <row r="228" spans="1:35" ht="30" hidden="1" customHeight="1">
      <c r="A228" s="8"/>
      <c r="B228" s="8"/>
      <c r="C228" s="8"/>
      <c r="D228" s="8"/>
      <c r="E228" s="20"/>
      <c r="F228" s="21"/>
      <c r="G228" s="21"/>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ht="30" hidden="1" customHeight="1">
      <c r="A229" s="8"/>
      <c r="B229" s="8"/>
      <c r="C229" s="8"/>
      <c r="D229" s="8"/>
      <c r="E229" s="20"/>
      <c r="F229" s="21"/>
      <c r="G229" s="21"/>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ht="36" hidden="1" customHeight="1">
      <c r="A230" s="8"/>
      <c r="B230" s="22">
        <v>11</v>
      </c>
      <c r="C230" s="443" t="s">
        <v>54</v>
      </c>
      <c r="D230" s="427"/>
      <c r="E230" s="424"/>
      <c r="F230" s="426" t="str">
        <f>IFERROR(VLOOKUP(B230,LISTA_OFERENTES,2,FALSE)," ")</f>
        <v xml:space="preserve"> </v>
      </c>
      <c r="G230" s="427"/>
      <c r="H230" s="427"/>
      <c r="I230" s="427"/>
      <c r="J230" s="427"/>
      <c r="K230" s="427"/>
      <c r="L230" s="427"/>
      <c r="M230" s="427"/>
      <c r="N230" s="427"/>
      <c r="O230" s="424"/>
      <c r="P230" s="428" t="s">
        <v>32</v>
      </c>
      <c r="Q230" s="427"/>
      <c r="R230" s="424"/>
      <c r="S230" s="23">
        <f>5-(INT(COUNTBLANK(C233:C247))-10)</f>
        <v>0</v>
      </c>
      <c r="T230" s="24"/>
      <c r="U230" s="8"/>
      <c r="V230" s="8"/>
      <c r="W230" s="8"/>
      <c r="X230" s="8"/>
      <c r="Y230" s="8"/>
      <c r="Z230" s="8"/>
      <c r="AA230" s="8"/>
      <c r="AB230" s="8"/>
      <c r="AC230" s="8"/>
      <c r="AD230" s="8"/>
      <c r="AE230" s="8"/>
      <c r="AF230" s="8"/>
      <c r="AG230" s="8"/>
      <c r="AH230" s="8"/>
      <c r="AI230" s="8"/>
    </row>
    <row r="231" spans="1:35" ht="42" hidden="1" customHeight="1">
      <c r="A231" s="38"/>
      <c r="B231" s="444" t="s">
        <v>33</v>
      </c>
      <c r="C231" s="425" t="s">
        <v>34</v>
      </c>
      <c r="D231" s="425" t="s">
        <v>35</v>
      </c>
      <c r="E231" s="425" t="s">
        <v>36</v>
      </c>
      <c r="F231" s="425" t="s">
        <v>37</v>
      </c>
      <c r="G231" s="425" t="s">
        <v>38</v>
      </c>
      <c r="H231" s="425" t="s">
        <v>39</v>
      </c>
      <c r="I231" s="425" t="s">
        <v>40</v>
      </c>
      <c r="J231" s="429" t="s">
        <v>41</v>
      </c>
      <c r="K231" s="427"/>
      <c r="L231" s="427"/>
      <c r="M231" s="424"/>
      <c r="N231" s="425" t="s">
        <v>42</v>
      </c>
      <c r="O231" s="425" t="s">
        <v>43</v>
      </c>
      <c r="P231" s="48" t="s">
        <v>44</v>
      </c>
      <c r="Q231" s="48"/>
      <c r="R231" s="425" t="s">
        <v>45</v>
      </c>
      <c r="S231" s="425" t="s">
        <v>46</v>
      </c>
      <c r="T231" s="425" t="str">
        <f>T11</f>
        <v>CUMPLE CON EL REQUERIMIENTO OBLIGATORIO DE ESTAR INSCRITA EN AL MENOS DOS DE LOS CÓDIGOS UNSPSC PARA LA EXPERIENCIA GENERAL</v>
      </c>
      <c r="U231" s="49"/>
      <c r="V231" s="49"/>
      <c r="W231" s="8"/>
      <c r="X231" s="8"/>
      <c r="Y231" s="8"/>
      <c r="Z231" s="8"/>
      <c r="AA231" s="8"/>
      <c r="AB231" s="8"/>
      <c r="AC231" s="8"/>
      <c r="AD231" s="38"/>
      <c r="AE231" s="38"/>
      <c r="AF231" s="38"/>
      <c r="AG231" s="38"/>
      <c r="AH231" s="38"/>
      <c r="AI231" s="38"/>
    </row>
    <row r="232" spans="1:35" ht="113.25" hidden="1" customHeight="1">
      <c r="A232" s="38"/>
      <c r="B232" s="418"/>
      <c r="C232" s="418"/>
      <c r="D232" s="418"/>
      <c r="E232" s="418"/>
      <c r="F232" s="418"/>
      <c r="G232" s="418"/>
      <c r="H232" s="418"/>
      <c r="I232" s="418"/>
      <c r="J232" s="430" t="s">
        <v>55</v>
      </c>
      <c r="K232" s="427"/>
      <c r="L232" s="427"/>
      <c r="M232" s="424"/>
      <c r="N232" s="418"/>
      <c r="O232" s="418"/>
      <c r="P232" s="28" t="s">
        <v>9</v>
      </c>
      <c r="Q232" s="28" t="s">
        <v>50</v>
      </c>
      <c r="R232" s="418"/>
      <c r="S232" s="418"/>
      <c r="T232" s="418"/>
      <c r="U232" s="49"/>
      <c r="V232" s="49"/>
      <c r="W232" s="8"/>
      <c r="X232" s="8"/>
      <c r="Y232" s="8"/>
      <c r="Z232" s="8"/>
      <c r="AA232" s="8"/>
      <c r="AB232" s="8"/>
      <c r="AC232" s="8"/>
      <c r="AD232" s="38"/>
      <c r="AE232" s="38"/>
      <c r="AF232" s="38"/>
      <c r="AG232" s="38"/>
      <c r="AH232" s="38"/>
      <c r="AI232" s="38"/>
    </row>
    <row r="233" spans="1:35" ht="24.75" hidden="1" customHeight="1">
      <c r="A233" s="35"/>
      <c r="B233" s="431">
        <v>1</v>
      </c>
      <c r="C233" s="421"/>
      <c r="D233" s="421"/>
      <c r="E233" s="421"/>
      <c r="F233" s="421"/>
      <c r="G233" s="435"/>
      <c r="H233" s="433"/>
      <c r="I233" s="434"/>
      <c r="J233" s="39"/>
      <c r="K233" s="2">
        <f>+$K$13</f>
        <v>561017</v>
      </c>
      <c r="L233" s="39"/>
      <c r="M233" s="2">
        <f t="shared" ref="M233" si="18">M211</f>
        <v>561121</v>
      </c>
      <c r="N233" s="416"/>
      <c r="O233" s="416"/>
      <c r="P233" s="421"/>
      <c r="Q233" s="422"/>
      <c r="R233" s="422"/>
      <c r="S233" s="446">
        <f>IF(COUNTIF(J233:M235,"CUMPLE")&gt;=1,(G233*I233),0)* (IF(N233="PRESENTÓ CERTIFICADO",1,0))* (IF(O233="ACORDE A ITEM 5.2.1 (T.R.)",1,0) )* ( IF(OR(Q233="SIN OBSERVACIÓN", Q233="REQUERIMIENTOS SUBSANADOS"),1,0)) *(IF(OR(R233="NINGUNO", R233="CUMPLEN CON LO SOLICITADO"),1,0))</f>
        <v>0</v>
      </c>
      <c r="T233" s="447" t="s">
        <v>201</v>
      </c>
      <c r="U233" s="37"/>
      <c r="V233" s="37"/>
      <c r="W233" s="8"/>
      <c r="X233" s="8"/>
      <c r="Y233" s="8"/>
      <c r="Z233" s="8"/>
      <c r="AA233" s="8"/>
      <c r="AB233" s="8"/>
      <c r="AC233" s="8"/>
      <c r="AD233" s="37"/>
      <c r="AE233" s="37"/>
      <c r="AF233" s="37"/>
      <c r="AG233" s="37"/>
      <c r="AH233" s="37"/>
      <c r="AI233" s="37"/>
    </row>
    <row r="234" spans="1:35" ht="24.75" hidden="1" customHeight="1">
      <c r="A234" s="35"/>
      <c r="B234" s="417"/>
      <c r="C234" s="417"/>
      <c r="D234" s="417"/>
      <c r="E234" s="417"/>
      <c r="F234" s="417"/>
      <c r="G234" s="417"/>
      <c r="H234" s="417"/>
      <c r="I234" s="417"/>
      <c r="J234" s="39"/>
      <c r="K234" s="2">
        <f>+$K$14</f>
        <v>561019</v>
      </c>
      <c r="L234" s="39"/>
      <c r="M234" s="2"/>
      <c r="N234" s="417"/>
      <c r="O234" s="417"/>
      <c r="P234" s="417"/>
      <c r="Q234" s="417"/>
      <c r="R234" s="417"/>
      <c r="S234" s="417"/>
      <c r="T234" s="417"/>
      <c r="U234" s="37"/>
      <c r="V234" s="37"/>
      <c r="W234" s="8"/>
      <c r="X234" s="8"/>
      <c r="Y234" s="8"/>
      <c r="Z234" s="8"/>
      <c r="AA234" s="8"/>
      <c r="AB234" s="8"/>
      <c r="AC234" s="8"/>
      <c r="AD234" s="37"/>
      <c r="AE234" s="37"/>
      <c r="AF234" s="37"/>
      <c r="AG234" s="37"/>
      <c r="AH234" s="37"/>
      <c r="AI234" s="37"/>
    </row>
    <row r="235" spans="1:35" ht="24.75" hidden="1" customHeight="1">
      <c r="A235" s="35"/>
      <c r="B235" s="418"/>
      <c r="C235" s="418"/>
      <c r="D235" s="418"/>
      <c r="E235" s="418"/>
      <c r="F235" s="418"/>
      <c r="G235" s="418"/>
      <c r="H235" s="418"/>
      <c r="I235" s="418"/>
      <c r="J235" s="39"/>
      <c r="K235" s="2">
        <f>+$K$15</f>
        <v>561015</v>
      </c>
      <c r="L235" s="39"/>
      <c r="M235" s="2"/>
      <c r="N235" s="418"/>
      <c r="O235" s="418"/>
      <c r="P235" s="418"/>
      <c r="Q235" s="418"/>
      <c r="R235" s="418"/>
      <c r="S235" s="418"/>
      <c r="T235" s="417"/>
      <c r="U235" s="37"/>
      <c r="V235" s="37"/>
      <c r="W235" s="8"/>
      <c r="X235" s="8"/>
      <c r="Y235" s="8"/>
      <c r="Z235" s="8"/>
      <c r="AA235" s="8"/>
      <c r="AB235" s="8"/>
      <c r="AC235" s="8"/>
      <c r="AD235" s="37"/>
      <c r="AE235" s="37"/>
      <c r="AF235" s="37"/>
      <c r="AG235" s="37"/>
      <c r="AH235" s="37"/>
      <c r="AI235" s="37"/>
    </row>
    <row r="236" spans="1:35" ht="24.75" hidden="1" customHeight="1">
      <c r="A236" s="35"/>
      <c r="B236" s="431">
        <v>2</v>
      </c>
      <c r="C236" s="432"/>
      <c r="D236" s="432"/>
      <c r="E236" s="432"/>
      <c r="F236" s="432"/>
      <c r="G236" s="436"/>
      <c r="H236" s="433"/>
      <c r="I236" s="437"/>
      <c r="J236" s="39"/>
      <c r="K236" s="2">
        <f>+$K$13</f>
        <v>561017</v>
      </c>
      <c r="L236" s="39"/>
      <c r="M236" s="2">
        <f t="shared" ref="M236" si="19">M214</f>
        <v>561121</v>
      </c>
      <c r="N236" s="416"/>
      <c r="O236" s="416"/>
      <c r="P236" s="419"/>
      <c r="Q236" s="420"/>
      <c r="R236" s="422"/>
      <c r="S236" s="446">
        <f>IF(COUNTIF(J236:M238,"CUMPLE")&gt;=1,(G236*I236),0)* (IF(N236="PRESENTÓ CERTIFICADO",1,0))* (IF(O236="ACORDE A ITEM 5.2.1 (T.R.)",1,0) )* ( IF(OR(Q236="SIN OBSERVACIÓN", Q236="REQUERIMIENTOS SUBSANADOS"),1,0)) *(IF(OR(R236="NINGUNO", R236="CUMPLEN CON LO SOLICITADO"),1,0))</f>
        <v>0</v>
      </c>
      <c r="T236" s="417"/>
      <c r="U236" s="37"/>
      <c r="V236" s="37"/>
      <c r="W236" s="8"/>
      <c r="X236" s="8"/>
      <c r="Y236" s="8"/>
      <c r="Z236" s="8"/>
      <c r="AA236" s="8"/>
      <c r="AB236" s="8"/>
      <c r="AC236" s="8"/>
      <c r="AD236" s="37"/>
      <c r="AE236" s="37"/>
      <c r="AF236" s="37"/>
      <c r="AG236" s="37"/>
      <c r="AH236" s="37"/>
      <c r="AI236" s="37"/>
    </row>
    <row r="237" spans="1:35" ht="24.75" hidden="1" customHeight="1">
      <c r="A237" s="35"/>
      <c r="B237" s="417"/>
      <c r="C237" s="417"/>
      <c r="D237" s="417"/>
      <c r="E237" s="417"/>
      <c r="F237" s="417"/>
      <c r="G237" s="417"/>
      <c r="H237" s="417"/>
      <c r="I237" s="417"/>
      <c r="J237" s="39"/>
      <c r="K237" s="2">
        <f>+$K$14</f>
        <v>561019</v>
      </c>
      <c r="L237" s="39"/>
      <c r="M237" s="2"/>
      <c r="N237" s="417"/>
      <c r="O237" s="417"/>
      <c r="P237" s="417"/>
      <c r="Q237" s="417"/>
      <c r="R237" s="417"/>
      <c r="S237" s="417"/>
      <c r="T237" s="417"/>
      <c r="U237" s="37"/>
      <c r="V237" s="37"/>
      <c r="W237" s="8"/>
      <c r="X237" s="8"/>
      <c r="Y237" s="8"/>
      <c r="Z237" s="8"/>
      <c r="AA237" s="8"/>
      <c r="AB237" s="8"/>
      <c r="AC237" s="8"/>
      <c r="AD237" s="37"/>
      <c r="AE237" s="37"/>
      <c r="AF237" s="37"/>
      <c r="AG237" s="37"/>
      <c r="AH237" s="37"/>
      <c r="AI237" s="37"/>
    </row>
    <row r="238" spans="1:35" ht="24.75" hidden="1" customHeight="1">
      <c r="A238" s="35"/>
      <c r="B238" s="418"/>
      <c r="C238" s="418"/>
      <c r="D238" s="418"/>
      <c r="E238" s="418"/>
      <c r="F238" s="418"/>
      <c r="G238" s="418"/>
      <c r="H238" s="418"/>
      <c r="I238" s="418"/>
      <c r="J238" s="39"/>
      <c r="K238" s="2">
        <f>+$K$15</f>
        <v>561015</v>
      </c>
      <c r="L238" s="39"/>
      <c r="M238" s="2"/>
      <c r="N238" s="418"/>
      <c r="O238" s="418"/>
      <c r="P238" s="418"/>
      <c r="Q238" s="418"/>
      <c r="R238" s="418"/>
      <c r="S238" s="418"/>
      <c r="T238" s="417"/>
      <c r="U238" s="37"/>
      <c r="V238" s="37"/>
      <c r="W238" s="8"/>
      <c r="X238" s="8"/>
      <c r="Y238" s="8"/>
      <c r="Z238" s="8"/>
      <c r="AA238" s="8"/>
      <c r="AB238" s="8"/>
      <c r="AC238" s="8"/>
      <c r="AD238" s="37"/>
      <c r="AE238" s="37"/>
      <c r="AF238" s="37"/>
      <c r="AG238" s="37"/>
      <c r="AH238" s="37"/>
      <c r="AI238" s="37"/>
    </row>
    <row r="239" spans="1:35" ht="24.75" hidden="1" customHeight="1">
      <c r="A239" s="35"/>
      <c r="B239" s="431">
        <v>3</v>
      </c>
      <c r="C239" s="421"/>
      <c r="D239" s="421"/>
      <c r="E239" s="421"/>
      <c r="F239" s="421"/>
      <c r="G239" s="435"/>
      <c r="H239" s="433"/>
      <c r="I239" s="434"/>
      <c r="J239" s="39"/>
      <c r="K239" s="2">
        <f>+$K$13</f>
        <v>561017</v>
      </c>
      <c r="L239" s="39"/>
      <c r="M239" s="2">
        <f t="shared" ref="M239" si="20">M217</f>
        <v>561121</v>
      </c>
      <c r="N239" s="416"/>
      <c r="O239" s="416"/>
      <c r="P239" s="421"/>
      <c r="Q239" s="422"/>
      <c r="R239" s="422"/>
      <c r="S239" s="446">
        <f>IF(COUNTIF(J239:M241,"CUMPLE")&gt;=1,(G239*I239),0)* (IF(N239="PRESENTÓ CERTIFICADO",1,0))* (IF(O239="ACORDE A ITEM 5.2.1 (T.R.)",1,0) )* ( IF(OR(Q239="SIN OBSERVACIÓN", Q239="REQUERIMIENTOS SUBSANADOS"),1,0)) *(IF(OR(R239="NINGUNO", R239="CUMPLEN CON LO SOLICITADO"),1,0))</f>
        <v>0</v>
      </c>
      <c r="T239" s="417"/>
      <c r="U239" s="37"/>
      <c r="V239" s="37"/>
      <c r="W239" s="8"/>
      <c r="X239" s="8"/>
      <c r="Y239" s="8"/>
      <c r="Z239" s="8"/>
      <c r="AA239" s="8"/>
      <c r="AB239" s="8"/>
      <c r="AC239" s="8"/>
      <c r="AD239" s="37"/>
      <c r="AE239" s="37"/>
      <c r="AF239" s="37"/>
      <c r="AG239" s="37"/>
      <c r="AH239" s="37"/>
      <c r="AI239" s="37"/>
    </row>
    <row r="240" spans="1:35" ht="24.75" hidden="1" customHeight="1">
      <c r="A240" s="35"/>
      <c r="B240" s="417"/>
      <c r="C240" s="417"/>
      <c r="D240" s="417"/>
      <c r="E240" s="417"/>
      <c r="F240" s="417"/>
      <c r="G240" s="417"/>
      <c r="H240" s="417"/>
      <c r="I240" s="417"/>
      <c r="J240" s="39"/>
      <c r="K240" s="2">
        <f>+$K$14</f>
        <v>561019</v>
      </c>
      <c r="L240" s="39"/>
      <c r="M240" s="2"/>
      <c r="N240" s="417"/>
      <c r="O240" s="417"/>
      <c r="P240" s="417"/>
      <c r="Q240" s="417"/>
      <c r="R240" s="417"/>
      <c r="S240" s="417"/>
      <c r="T240" s="417"/>
      <c r="U240" s="37"/>
      <c r="V240" s="37"/>
      <c r="W240" s="8"/>
      <c r="X240" s="8"/>
      <c r="Y240" s="8"/>
      <c r="Z240" s="8"/>
      <c r="AA240" s="8"/>
      <c r="AB240" s="8"/>
      <c r="AC240" s="8"/>
      <c r="AD240" s="37"/>
      <c r="AE240" s="37"/>
      <c r="AF240" s="37"/>
      <c r="AG240" s="37"/>
      <c r="AH240" s="37"/>
      <c r="AI240" s="37"/>
    </row>
    <row r="241" spans="1:35" ht="24.75" hidden="1" customHeight="1">
      <c r="A241" s="35"/>
      <c r="B241" s="418"/>
      <c r="C241" s="418"/>
      <c r="D241" s="418"/>
      <c r="E241" s="418"/>
      <c r="F241" s="418"/>
      <c r="G241" s="418"/>
      <c r="H241" s="418"/>
      <c r="I241" s="418"/>
      <c r="J241" s="39"/>
      <c r="K241" s="2">
        <f>+$K$15</f>
        <v>561015</v>
      </c>
      <c r="L241" s="39"/>
      <c r="M241" s="2"/>
      <c r="N241" s="418"/>
      <c r="O241" s="418"/>
      <c r="P241" s="418"/>
      <c r="Q241" s="418"/>
      <c r="R241" s="418"/>
      <c r="S241" s="418"/>
      <c r="T241" s="417"/>
      <c r="U241" s="37"/>
      <c r="V241" s="37"/>
      <c r="W241" s="8"/>
      <c r="X241" s="8"/>
      <c r="Y241" s="8"/>
      <c r="Z241" s="8"/>
      <c r="AA241" s="8"/>
      <c r="AB241" s="8"/>
      <c r="AC241" s="8"/>
      <c r="AD241" s="37"/>
      <c r="AE241" s="37"/>
      <c r="AF241" s="37"/>
      <c r="AG241" s="37"/>
      <c r="AH241" s="37"/>
      <c r="AI241" s="37"/>
    </row>
    <row r="242" spans="1:35" ht="24.75" hidden="1" customHeight="1">
      <c r="A242" s="35"/>
      <c r="B242" s="431">
        <v>4</v>
      </c>
      <c r="C242" s="432"/>
      <c r="D242" s="432"/>
      <c r="E242" s="432"/>
      <c r="F242" s="432"/>
      <c r="G242" s="436"/>
      <c r="H242" s="433"/>
      <c r="I242" s="437"/>
      <c r="J242" s="39"/>
      <c r="K242" s="2">
        <f>+$K$13</f>
        <v>561017</v>
      </c>
      <c r="L242" s="39"/>
      <c r="M242" s="2">
        <f t="shared" ref="M242" si="21">M220</f>
        <v>561121</v>
      </c>
      <c r="N242" s="416"/>
      <c r="O242" s="416"/>
      <c r="P242" s="419"/>
      <c r="Q242" s="420"/>
      <c r="R242" s="420"/>
      <c r="S242" s="446">
        <f>IF(COUNTIF(J242:M244,"CUMPLE")&gt;=1,(G242*I242),0)* (IF(N242="PRESENTÓ CERTIFICADO",1,0))* (IF(O242="ACORDE A ITEM 5.2.1 (T.R.)",1,0) )* ( IF(OR(Q242="SIN OBSERVACIÓN", Q242="REQUERIMIENTOS SUBSANADOS"),1,0)) *(IF(OR(R242="NINGUNO", R242="CUMPLEN CON LO SOLICITADO"),1,0))</f>
        <v>0</v>
      </c>
      <c r="T242" s="417"/>
      <c r="U242" s="37"/>
      <c r="V242" s="37"/>
      <c r="W242" s="8"/>
      <c r="X242" s="8"/>
      <c r="Y242" s="8"/>
      <c r="Z242" s="8"/>
      <c r="AA242" s="8"/>
      <c r="AB242" s="8"/>
      <c r="AC242" s="8"/>
      <c r="AD242" s="37"/>
      <c r="AE242" s="37"/>
      <c r="AF242" s="37"/>
      <c r="AG242" s="37"/>
      <c r="AH242" s="37"/>
      <c r="AI242" s="37"/>
    </row>
    <row r="243" spans="1:35" ht="24.75" hidden="1" customHeight="1">
      <c r="A243" s="35"/>
      <c r="B243" s="417"/>
      <c r="C243" s="417"/>
      <c r="D243" s="417"/>
      <c r="E243" s="417"/>
      <c r="F243" s="417"/>
      <c r="G243" s="417"/>
      <c r="H243" s="417"/>
      <c r="I243" s="417"/>
      <c r="J243" s="39"/>
      <c r="K243" s="2">
        <f>+$K$14</f>
        <v>561019</v>
      </c>
      <c r="L243" s="39"/>
      <c r="M243" s="2"/>
      <c r="N243" s="417"/>
      <c r="O243" s="417"/>
      <c r="P243" s="417"/>
      <c r="Q243" s="417"/>
      <c r="R243" s="417"/>
      <c r="S243" s="417"/>
      <c r="T243" s="417"/>
      <c r="U243" s="37"/>
      <c r="V243" s="37"/>
      <c r="W243" s="8"/>
      <c r="X243" s="8"/>
      <c r="Y243" s="8"/>
      <c r="Z243" s="8"/>
      <c r="AA243" s="8"/>
      <c r="AB243" s="8"/>
      <c r="AC243" s="8"/>
      <c r="AD243" s="37"/>
      <c r="AE243" s="37"/>
      <c r="AF243" s="37"/>
      <c r="AG243" s="37"/>
      <c r="AH243" s="37"/>
      <c r="AI243" s="37"/>
    </row>
    <row r="244" spans="1:35" ht="24.75" hidden="1" customHeight="1">
      <c r="A244" s="35"/>
      <c r="B244" s="418"/>
      <c r="C244" s="418"/>
      <c r="D244" s="418"/>
      <c r="E244" s="418"/>
      <c r="F244" s="418"/>
      <c r="G244" s="418"/>
      <c r="H244" s="418"/>
      <c r="I244" s="418"/>
      <c r="J244" s="39"/>
      <c r="K244" s="2">
        <f>+$K$15</f>
        <v>561015</v>
      </c>
      <c r="L244" s="39"/>
      <c r="M244" s="2"/>
      <c r="N244" s="418"/>
      <c r="O244" s="418"/>
      <c r="P244" s="418"/>
      <c r="Q244" s="418"/>
      <c r="R244" s="418"/>
      <c r="S244" s="418"/>
      <c r="T244" s="417"/>
      <c r="U244" s="37"/>
      <c r="V244" s="37"/>
      <c r="W244" s="8"/>
      <c r="X244" s="8"/>
      <c r="Y244" s="8"/>
      <c r="Z244" s="8"/>
      <c r="AA244" s="8"/>
      <c r="AB244" s="8"/>
      <c r="AC244" s="8"/>
      <c r="AD244" s="37"/>
      <c r="AE244" s="37"/>
      <c r="AF244" s="37"/>
      <c r="AG244" s="37"/>
      <c r="AH244" s="37"/>
      <c r="AI244" s="37"/>
    </row>
    <row r="245" spans="1:35" ht="24.75" hidden="1" customHeight="1">
      <c r="A245" s="35"/>
      <c r="B245" s="431">
        <v>5</v>
      </c>
      <c r="C245" s="421"/>
      <c r="D245" s="421"/>
      <c r="E245" s="421"/>
      <c r="F245" s="421"/>
      <c r="G245" s="435"/>
      <c r="H245" s="433"/>
      <c r="I245" s="434"/>
      <c r="J245" s="39"/>
      <c r="K245" s="2">
        <f>+$K$13</f>
        <v>561017</v>
      </c>
      <c r="L245" s="39"/>
      <c r="M245" s="2">
        <f t="shared" ref="M245" si="22">M223</f>
        <v>561121</v>
      </c>
      <c r="N245" s="416"/>
      <c r="O245" s="416"/>
      <c r="P245" s="421"/>
      <c r="Q245" s="422"/>
      <c r="R245" s="422"/>
      <c r="S245" s="446">
        <f>IF(COUNTIF(J245:M247,"CUMPLE")&gt;=1,(G245*I245),0)* (IF(N245="PRESENTÓ CERTIFICADO",1,0))* (IF(O245="ACORDE A ITEM 5.2.1 (T.R.)",1,0) )* ( IF(OR(Q245="SIN OBSERVACIÓN", Q245="REQUERIMIENTOS SUBSANADOS"),1,0)) *(IF(OR(R245="NINGUNO", R245="CUMPLEN CON LO SOLICITADO"),1,0))</f>
        <v>0</v>
      </c>
      <c r="T245" s="417"/>
      <c r="U245" s="37"/>
      <c r="V245" s="37"/>
      <c r="W245" s="8"/>
      <c r="X245" s="8"/>
      <c r="Y245" s="8"/>
      <c r="Z245" s="8"/>
      <c r="AA245" s="8"/>
      <c r="AB245" s="8"/>
      <c r="AC245" s="8"/>
      <c r="AD245" s="37"/>
      <c r="AE245" s="37"/>
      <c r="AF245" s="37"/>
      <c r="AG245" s="37"/>
      <c r="AH245" s="37"/>
      <c r="AI245" s="37"/>
    </row>
    <row r="246" spans="1:35" ht="24.75" hidden="1" customHeight="1">
      <c r="A246" s="35"/>
      <c r="B246" s="417"/>
      <c r="C246" s="417"/>
      <c r="D246" s="417"/>
      <c r="E246" s="417"/>
      <c r="F246" s="417"/>
      <c r="G246" s="417"/>
      <c r="H246" s="417"/>
      <c r="I246" s="417"/>
      <c r="J246" s="39"/>
      <c r="K246" s="2">
        <f>+$K$14</f>
        <v>561019</v>
      </c>
      <c r="L246" s="39"/>
      <c r="M246" s="2"/>
      <c r="N246" s="417"/>
      <c r="O246" s="417"/>
      <c r="P246" s="417"/>
      <c r="Q246" s="417"/>
      <c r="R246" s="417"/>
      <c r="S246" s="417"/>
      <c r="T246" s="417"/>
      <c r="U246" s="37"/>
      <c r="V246" s="37"/>
      <c r="W246" s="8"/>
      <c r="X246" s="8"/>
      <c r="Y246" s="8"/>
      <c r="Z246" s="8"/>
      <c r="AA246" s="8"/>
      <c r="AB246" s="8"/>
      <c r="AC246" s="8"/>
      <c r="AD246" s="37"/>
      <c r="AE246" s="37"/>
      <c r="AF246" s="37"/>
      <c r="AG246" s="37"/>
      <c r="AH246" s="37"/>
      <c r="AI246" s="37"/>
    </row>
    <row r="247" spans="1:35" ht="24.75" hidden="1" customHeight="1">
      <c r="A247" s="35"/>
      <c r="B247" s="418"/>
      <c r="C247" s="418"/>
      <c r="D247" s="418"/>
      <c r="E247" s="418"/>
      <c r="F247" s="418"/>
      <c r="G247" s="418"/>
      <c r="H247" s="418"/>
      <c r="I247" s="418"/>
      <c r="J247" s="39"/>
      <c r="K247" s="2">
        <f>+$K$15</f>
        <v>561015</v>
      </c>
      <c r="L247" s="39"/>
      <c r="M247" s="2"/>
      <c r="N247" s="418"/>
      <c r="O247" s="418"/>
      <c r="P247" s="418"/>
      <c r="Q247" s="418"/>
      <c r="R247" s="418"/>
      <c r="S247" s="418"/>
      <c r="T247" s="418"/>
      <c r="U247" s="37"/>
      <c r="V247" s="37"/>
      <c r="W247" s="8"/>
      <c r="X247" s="8"/>
      <c r="Y247" s="8"/>
      <c r="Z247" s="8"/>
      <c r="AA247" s="37"/>
      <c r="AB247" s="37"/>
      <c r="AC247" s="37"/>
      <c r="AD247" s="37"/>
      <c r="AE247" s="37"/>
      <c r="AF247" s="37"/>
      <c r="AG247" s="37"/>
      <c r="AH247" s="37"/>
      <c r="AI247" s="37"/>
    </row>
    <row r="248" spans="1:35" ht="24.75" hidden="1" customHeight="1">
      <c r="A248" s="24"/>
      <c r="B248" s="438" t="str">
        <f>IF(S249=" "," ",IF(S249&gt;=$H$6,"CUMPLE CON LA EXPERIENCIA REQUERIDA","NO CUMPLE CON LA EXPERIENCIA REQUERIDA"))</f>
        <v>NO CUMPLE CON LA EXPERIENCIA REQUERIDA</v>
      </c>
      <c r="C248" s="403"/>
      <c r="D248" s="403"/>
      <c r="E248" s="403"/>
      <c r="F248" s="403"/>
      <c r="G248" s="403"/>
      <c r="H248" s="403"/>
      <c r="I248" s="403"/>
      <c r="J248" s="403"/>
      <c r="K248" s="403"/>
      <c r="L248" s="403"/>
      <c r="M248" s="403"/>
      <c r="N248" s="403"/>
      <c r="O248" s="439"/>
      <c r="P248" s="423" t="s">
        <v>52</v>
      </c>
      <c r="Q248" s="424"/>
      <c r="R248" s="45"/>
      <c r="S248" s="46">
        <f>IF(T233="SI",SUM(S233:S247),0)</f>
        <v>0</v>
      </c>
      <c r="T248" s="445" t="str">
        <f>IF(S249=" "," ",IF(S249&gt;=$H$6,"CUMPLE","NO CUMPLE"))</f>
        <v>NO CUMPLE</v>
      </c>
      <c r="U248" s="24"/>
      <c r="V248" s="24"/>
      <c r="W248" s="8"/>
      <c r="X248" s="8"/>
      <c r="Y248" s="8"/>
      <c r="Z248" s="8"/>
      <c r="AA248" s="24"/>
      <c r="AB248" s="24"/>
      <c r="AC248" s="24"/>
      <c r="AD248" s="24"/>
      <c r="AE248" s="24"/>
      <c r="AF248" s="24"/>
      <c r="AG248" s="24"/>
      <c r="AH248" s="24"/>
      <c r="AI248" s="24"/>
    </row>
    <row r="249" spans="1:35" ht="24.75" hidden="1" customHeight="1">
      <c r="A249" s="37"/>
      <c r="B249" s="440"/>
      <c r="C249" s="441"/>
      <c r="D249" s="441"/>
      <c r="E249" s="441"/>
      <c r="F249" s="441"/>
      <c r="G249" s="441"/>
      <c r="H249" s="441"/>
      <c r="I249" s="441"/>
      <c r="J249" s="441"/>
      <c r="K249" s="441"/>
      <c r="L249" s="441"/>
      <c r="M249" s="441"/>
      <c r="N249" s="441"/>
      <c r="O249" s="442"/>
      <c r="P249" s="423" t="s">
        <v>53</v>
      </c>
      <c r="Q249" s="424"/>
      <c r="R249" s="45"/>
      <c r="S249" s="47">
        <f>IFERROR((S248/$P$6)," ")</f>
        <v>0</v>
      </c>
      <c r="T249" s="418"/>
      <c r="U249" s="37"/>
      <c r="V249" s="37"/>
      <c r="W249" s="8"/>
      <c r="X249" s="8"/>
      <c r="Y249" s="8"/>
      <c r="Z249" s="8"/>
      <c r="AA249" s="37"/>
      <c r="AB249" s="37"/>
      <c r="AC249" s="37"/>
      <c r="AD249" s="37"/>
      <c r="AE249" s="37"/>
      <c r="AF249" s="37"/>
      <c r="AG249" s="37"/>
      <c r="AH249" s="37"/>
      <c r="AI249" s="37"/>
    </row>
    <row r="250" spans="1:35" ht="30" hidden="1" customHeight="1">
      <c r="A250" s="8"/>
      <c r="B250" s="8"/>
      <c r="C250" s="8"/>
      <c r="D250" s="8"/>
      <c r="E250" s="20"/>
      <c r="F250" s="21"/>
      <c r="G250" s="21"/>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ht="30" hidden="1" customHeight="1">
      <c r="A251" s="8"/>
      <c r="B251" s="8"/>
      <c r="C251" s="8"/>
      <c r="D251" s="8"/>
      <c r="E251" s="20"/>
      <c r="F251" s="21"/>
      <c r="G251" s="21"/>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ht="36" hidden="1" customHeight="1">
      <c r="A252" s="8"/>
      <c r="B252" s="22">
        <v>12</v>
      </c>
      <c r="C252" s="443" t="s">
        <v>54</v>
      </c>
      <c r="D252" s="427"/>
      <c r="E252" s="424"/>
      <c r="F252" s="426" t="str">
        <f>IFERROR(VLOOKUP(B252,LISTA_OFERENTES,2,FALSE)," ")</f>
        <v xml:space="preserve"> </v>
      </c>
      <c r="G252" s="427"/>
      <c r="H252" s="427"/>
      <c r="I252" s="427"/>
      <c r="J252" s="427"/>
      <c r="K252" s="427"/>
      <c r="L252" s="427"/>
      <c r="M252" s="427"/>
      <c r="N252" s="427"/>
      <c r="O252" s="424"/>
      <c r="P252" s="428" t="s">
        <v>32</v>
      </c>
      <c r="Q252" s="427"/>
      <c r="R252" s="424"/>
      <c r="S252" s="23">
        <f>5-(INT(COUNTBLANK(C255:C269))-10)</f>
        <v>0</v>
      </c>
      <c r="T252" s="24"/>
      <c r="U252" s="8"/>
      <c r="V252" s="8"/>
      <c r="W252" s="8"/>
      <c r="X252" s="8"/>
      <c r="Y252" s="8"/>
      <c r="Z252" s="8"/>
      <c r="AA252" s="8"/>
      <c r="AB252" s="8"/>
      <c r="AC252" s="8"/>
      <c r="AD252" s="8"/>
      <c r="AE252" s="8"/>
      <c r="AF252" s="8"/>
      <c r="AG252" s="8"/>
      <c r="AH252" s="8"/>
      <c r="AI252" s="8"/>
    </row>
    <row r="253" spans="1:35" ht="30" hidden="1" customHeight="1">
      <c r="A253" s="38"/>
      <c r="B253" s="444" t="s">
        <v>33</v>
      </c>
      <c r="C253" s="425" t="s">
        <v>34</v>
      </c>
      <c r="D253" s="425" t="s">
        <v>35</v>
      </c>
      <c r="E253" s="425" t="s">
        <v>36</v>
      </c>
      <c r="F253" s="425" t="s">
        <v>37</v>
      </c>
      <c r="G253" s="425" t="s">
        <v>38</v>
      </c>
      <c r="H253" s="425" t="s">
        <v>39</v>
      </c>
      <c r="I253" s="425" t="s">
        <v>40</v>
      </c>
      <c r="J253" s="429" t="s">
        <v>41</v>
      </c>
      <c r="K253" s="427"/>
      <c r="L253" s="427"/>
      <c r="M253" s="424"/>
      <c r="N253" s="425" t="s">
        <v>42</v>
      </c>
      <c r="O253" s="425" t="s">
        <v>43</v>
      </c>
      <c r="P253" s="48" t="s">
        <v>44</v>
      </c>
      <c r="Q253" s="48"/>
      <c r="R253" s="425" t="s">
        <v>45</v>
      </c>
      <c r="S253" s="425" t="s">
        <v>46</v>
      </c>
      <c r="T253" s="425" t="str">
        <f>T11</f>
        <v>CUMPLE CON EL REQUERIMIENTO OBLIGATORIO DE ESTAR INSCRITA EN AL MENOS DOS DE LOS CÓDIGOS UNSPSC PARA LA EXPERIENCIA GENERAL</v>
      </c>
      <c r="U253" s="49"/>
      <c r="V253" s="49"/>
      <c r="W253" s="8"/>
      <c r="X253" s="8"/>
      <c r="Y253" s="8"/>
      <c r="Z253" s="8"/>
      <c r="AA253" s="8"/>
      <c r="AB253" s="8"/>
      <c r="AC253" s="8"/>
      <c r="AD253" s="38"/>
      <c r="AE253" s="38"/>
      <c r="AF253" s="38"/>
      <c r="AG253" s="38"/>
      <c r="AH253" s="38"/>
      <c r="AI253" s="38"/>
    </row>
    <row r="254" spans="1:35" ht="111" hidden="1" customHeight="1">
      <c r="A254" s="38"/>
      <c r="B254" s="418"/>
      <c r="C254" s="418"/>
      <c r="D254" s="418"/>
      <c r="E254" s="418"/>
      <c r="F254" s="418"/>
      <c r="G254" s="418"/>
      <c r="H254" s="418"/>
      <c r="I254" s="418"/>
      <c r="J254" s="430" t="s">
        <v>55</v>
      </c>
      <c r="K254" s="427"/>
      <c r="L254" s="427"/>
      <c r="M254" s="424"/>
      <c r="N254" s="418"/>
      <c r="O254" s="418"/>
      <c r="P254" s="28" t="s">
        <v>9</v>
      </c>
      <c r="Q254" s="28" t="s">
        <v>50</v>
      </c>
      <c r="R254" s="418"/>
      <c r="S254" s="418"/>
      <c r="T254" s="418"/>
      <c r="U254" s="49"/>
      <c r="V254" s="49"/>
      <c r="W254" s="8"/>
      <c r="X254" s="8"/>
      <c r="Y254" s="8"/>
      <c r="Z254" s="8"/>
      <c r="AA254" s="8"/>
      <c r="AB254" s="8"/>
      <c r="AC254" s="8"/>
      <c r="AD254" s="38"/>
      <c r="AE254" s="38"/>
      <c r="AF254" s="38"/>
      <c r="AG254" s="38"/>
      <c r="AH254" s="38"/>
      <c r="AI254" s="38"/>
    </row>
    <row r="255" spans="1:35" ht="24.75" hidden="1" customHeight="1">
      <c r="A255" s="35"/>
      <c r="B255" s="431">
        <v>1</v>
      </c>
      <c r="C255" s="421"/>
      <c r="D255" s="421"/>
      <c r="E255" s="421"/>
      <c r="F255" s="421"/>
      <c r="G255" s="435"/>
      <c r="H255" s="433"/>
      <c r="I255" s="434"/>
      <c r="J255" s="39"/>
      <c r="K255" s="2">
        <f>+$K$13</f>
        <v>561017</v>
      </c>
      <c r="L255" s="39"/>
      <c r="M255" s="2">
        <f t="shared" ref="M255" si="23">M233</f>
        <v>561121</v>
      </c>
      <c r="N255" s="416"/>
      <c r="O255" s="416"/>
      <c r="P255" s="421"/>
      <c r="Q255" s="422"/>
      <c r="R255" s="422"/>
      <c r="S255" s="446">
        <f>IF(COUNTIF(J255:M257,"CUMPLE")&gt;=1,(G255*I255),0)* (IF(N255="PRESENTÓ CERTIFICADO",1,0))* (IF(O255="ACORDE A ITEM 5.2.1 (T.R.)",1,0) )* ( IF(OR(Q255="SIN OBSERVACIÓN", Q255="REQUERIMIENTOS SUBSANADOS"),1,0)) *(IF(OR(R255="NINGUNO", R255="CUMPLEN CON LO SOLICITADO"),1,0))</f>
        <v>0</v>
      </c>
      <c r="T255" s="447" t="s">
        <v>171</v>
      </c>
      <c r="U255" s="37"/>
      <c r="V255" s="37"/>
      <c r="W255" s="8"/>
      <c r="X255" s="8"/>
      <c r="Y255" s="8"/>
      <c r="Z255" s="8"/>
      <c r="AA255" s="8"/>
      <c r="AB255" s="8"/>
      <c r="AC255" s="8"/>
      <c r="AD255" s="37"/>
      <c r="AE255" s="37"/>
      <c r="AF255" s="37"/>
      <c r="AG255" s="37"/>
      <c r="AH255" s="37"/>
      <c r="AI255" s="37"/>
    </row>
    <row r="256" spans="1:35" ht="24.75" hidden="1" customHeight="1">
      <c r="A256" s="35"/>
      <c r="B256" s="417"/>
      <c r="C256" s="417"/>
      <c r="D256" s="417"/>
      <c r="E256" s="417"/>
      <c r="F256" s="417"/>
      <c r="G256" s="417"/>
      <c r="H256" s="417"/>
      <c r="I256" s="417"/>
      <c r="J256" s="39"/>
      <c r="K256" s="2">
        <f>+$K$14</f>
        <v>561019</v>
      </c>
      <c r="L256" s="39"/>
      <c r="M256" s="2"/>
      <c r="N256" s="417"/>
      <c r="O256" s="417"/>
      <c r="P256" s="417"/>
      <c r="Q256" s="417"/>
      <c r="R256" s="417"/>
      <c r="S256" s="417"/>
      <c r="T256" s="417"/>
      <c r="U256" s="37"/>
      <c r="V256" s="37"/>
      <c r="W256" s="8"/>
      <c r="X256" s="8"/>
      <c r="Y256" s="8"/>
      <c r="Z256" s="8"/>
      <c r="AA256" s="8"/>
      <c r="AB256" s="8"/>
      <c r="AC256" s="8"/>
      <c r="AD256" s="37"/>
      <c r="AE256" s="37"/>
      <c r="AF256" s="37"/>
      <c r="AG256" s="37"/>
      <c r="AH256" s="37"/>
      <c r="AI256" s="37"/>
    </row>
    <row r="257" spans="1:35" ht="24.75" hidden="1" customHeight="1">
      <c r="A257" s="35"/>
      <c r="B257" s="418"/>
      <c r="C257" s="418"/>
      <c r="D257" s="418"/>
      <c r="E257" s="418"/>
      <c r="F257" s="418"/>
      <c r="G257" s="418"/>
      <c r="H257" s="418"/>
      <c r="I257" s="418"/>
      <c r="J257" s="39"/>
      <c r="K257" s="2">
        <f>+$K$15</f>
        <v>561015</v>
      </c>
      <c r="L257" s="39"/>
      <c r="M257" s="2"/>
      <c r="N257" s="418"/>
      <c r="O257" s="418"/>
      <c r="P257" s="418"/>
      <c r="Q257" s="418"/>
      <c r="R257" s="418"/>
      <c r="S257" s="418"/>
      <c r="T257" s="417"/>
      <c r="U257" s="37"/>
      <c r="V257" s="37"/>
      <c r="W257" s="8"/>
      <c r="X257" s="8"/>
      <c r="Y257" s="8"/>
      <c r="Z257" s="8"/>
      <c r="AA257" s="8"/>
      <c r="AB257" s="8"/>
      <c r="AC257" s="8"/>
      <c r="AD257" s="37"/>
      <c r="AE257" s="37"/>
      <c r="AF257" s="37"/>
      <c r="AG257" s="37"/>
      <c r="AH257" s="37"/>
      <c r="AI257" s="37"/>
    </row>
    <row r="258" spans="1:35" ht="24.75" hidden="1" customHeight="1">
      <c r="A258" s="35"/>
      <c r="B258" s="431">
        <v>2</v>
      </c>
      <c r="C258" s="432"/>
      <c r="D258" s="432"/>
      <c r="E258" s="432"/>
      <c r="F258" s="432"/>
      <c r="G258" s="436"/>
      <c r="H258" s="433"/>
      <c r="I258" s="437"/>
      <c r="J258" s="39"/>
      <c r="K258" s="2">
        <f>+$K$13</f>
        <v>561017</v>
      </c>
      <c r="L258" s="39"/>
      <c r="M258" s="2">
        <f t="shared" ref="M258" si="24">M236</f>
        <v>561121</v>
      </c>
      <c r="N258" s="416"/>
      <c r="O258" s="416"/>
      <c r="P258" s="419"/>
      <c r="Q258" s="420"/>
      <c r="R258" s="420"/>
      <c r="S258" s="446">
        <f>IF(COUNTIF(J258:M260,"CUMPLE")&gt;=1,(G258*I258),0)* (IF(N258="PRESENTÓ CERTIFICADO",1,0))* (IF(O258="ACORDE A ITEM 5.2.1 (T.R.)",1,0) )* ( IF(OR(Q258="SIN OBSERVACIÓN", Q258="REQUERIMIENTOS SUBSANADOS"),1,0)) *(IF(OR(R258="NINGUNO", R258="CUMPLEN CON LO SOLICITADO"),1,0))</f>
        <v>0</v>
      </c>
      <c r="T258" s="417"/>
      <c r="U258" s="37"/>
      <c r="V258" s="37"/>
      <c r="W258" s="8"/>
      <c r="X258" s="8"/>
      <c r="Y258" s="8"/>
      <c r="Z258" s="8"/>
      <c r="AA258" s="8"/>
      <c r="AB258" s="8"/>
      <c r="AC258" s="8"/>
      <c r="AD258" s="37"/>
      <c r="AE258" s="37"/>
      <c r="AF258" s="37"/>
      <c r="AG258" s="37"/>
      <c r="AH258" s="37"/>
      <c r="AI258" s="37"/>
    </row>
    <row r="259" spans="1:35" ht="24.75" hidden="1" customHeight="1">
      <c r="A259" s="35"/>
      <c r="B259" s="417"/>
      <c r="C259" s="417"/>
      <c r="D259" s="417"/>
      <c r="E259" s="417"/>
      <c r="F259" s="417"/>
      <c r="G259" s="417"/>
      <c r="H259" s="417"/>
      <c r="I259" s="417"/>
      <c r="J259" s="39"/>
      <c r="K259" s="2">
        <f>+$K$14</f>
        <v>561019</v>
      </c>
      <c r="L259" s="39"/>
      <c r="M259" s="2"/>
      <c r="N259" s="417"/>
      <c r="O259" s="417"/>
      <c r="P259" s="417"/>
      <c r="Q259" s="417"/>
      <c r="R259" s="417"/>
      <c r="S259" s="417"/>
      <c r="T259" s="417"/>
      <c r="U259" s="37"/>
      <c r="V259" s="37"/>
      <c r="W259" s="8"/>
      <c r="X259" s="8"/>
      <c r="Y259" s="8"/>
      <c r="Z259" s="8"/>
      <c r="AA259" s="8"/>
      <c r="AB259" s="8"/>
      <c r="AC259" s="8"/>
      <c r="AD259" s="37"/>
      <c r="AE259" s="37"/>
      <c r="AF259" s="37"/>
      <c r="AG259" s="37"/>
      <c r="AH259" s="37"/>
      <c r="AI259" s="37"/>
    </row>
    <row r="260" spans="1:35" ht="24.75" hidden="1" customHeight="1">
      <c r="A260" s="35"/>
      <c r="B260" s="418"/>
      <c r="C260" s="418"/>
      <c r="D260" s="418"/>
      <c r="E260" s="418"/>
      <c r="F260" s="418"/>
      <c r="G260" s="418"/>
      <c r="H260" s="418"/>
      <c r="I260" s="418"/>
      <c r="J260" s="39"/>
      <c r="K260" s="2">
        <f>+$K$15</f>
        <v>561015</v>
      </c>
      <c r="L260" s="39"/>
      <c r="M260" s="2"/>
      <c r="N260" s="418"/>
      <c r="O260" s="418"/>
      <c r="P260" s="418"/>
      <c r="Q260" s="418"/>
      <c r="R260" s="418"/>
      <c r="S260" s="418"/>
      <c r="T260" s="417"/>
      <c r="U260" s="37"/>
      <c r="V260" s="37"/>
      <c r="W260" s="8"/>
      <c r="X260" s="8"/>
      <c r="Y260" s="8"/>
      <c r="Z260" s="8"/>
      <c r="AA260" s="8"/>
      <c r="AB260" s="8"/>
      <c r="AC260" s="8"/>
      <c r="AD260" s="37"/>
      <c r="AE260" s="37"/>
      <c r="AF260" s="37"/>
      <c r="AG260" s="37"/>
      <c r="AH260" s="37"/>
      <c r="AI260" s="37"/>
    </row>
    <row r="261" spans="1:35" ht="24.75" hidden="1" customHeight="1">
      <c r="A261" s="35"/>
      <c r="B261" s="431">
        <v>3</v>
      </c>
      <c r="C261" s="421"/>
      <c r="D261" s="421"/>
      <c r="E261" s="421"/>
      <c r="F261" s="421"/>
      <c r="G261" s="435"/>
      <c r="H261" s="433"/>
      <c r="I261" s="434"/>
      <c r="J261" s="39"/>
      <c r="K261" s="2">
        <f>+$K$13</f>
        <v>561017</v>
      </c>
      <c r="L261" s="39"/>
      <c r="M261" s="2">
        <f t="shared" ref="M261" si="25">M239</f>
        <v>561121</v>
      </c>
      <c r="N261" s="416"/>
      <c r="O261" s="416"/>
      <c r="P261" s="421"/>
      <c r="Q261" s="422"/>
      <c r="R261" s="422"/>
      <c r="S261" s="446">
        <f>IF(COUNTIF(J261:M263,"CUMPLE")&gt;=1,(G261*I261),0)* (IF(N261="PRESENTÓ CERTIFICADO",1,0))* (IF(O261="ACORDE A ITEM 5.2.1 (T.R.)",1,0) )* ( IF(OR(Q261="SIN OBSERVACIÓN", Q261="REQUERIMIENTOS SUBSANADOS"),1,0)) *(IF(OR(R261="NINGUNO", R261="CUMPLEN CON LO SOLICITADO"),1,0))</f>
        <v>0</v>
      </c>
      <c r="T261" s="417"/>
      <c r="U261" s="37"/>
      <c r="V261" s="37"/>
      <c r="W261" s="8"/>
      <c r="X261" s="8"/>
      <c r="Y261" s="8"/>
      <c r="Z261" s="8"/>
      <c r="AA261" s="8"/>
      <c r="AB261" s="8"/>
      <c r="AC261" s="8"/>
      <c r="AD261" s="37"/>
      <c r="AE261" s="37"/>
      <c r="AF261" s="37"/>
      <c r="AG261" s="37"/>
      <c r="AH261" s="37"/>
      <c r="AI261" s="37"/>
    </row>
    <row r="262" spans="1:35" ht="24.75" hidden="1" customHeight="1">
      <c r="A262" s="35"/>
      <c r="B262" s="417"/>
      <c r="C262" s="417"/>
      <c r="D262" s="417"/>
      <c r="E262" s="417"/>
      <c r="F262" s="417"/>
      <c r="G262" s="417"/>
      <c r="H262" s="417"/>
      <c r="I262" s="417"/>
      <c r="J262" s="39"/>
      <c r="K262" s="2">
        <f>+$K$14</f>
        <v>561019</v>
      </c>
      <c r="L262" s="39"/>
      <c r="M262" s="2"/>
      <c r="N262" s="417"/>
      <c r="O262" s="417"/>
      <c r="P262" s="417"/>
      <c r="Q262" s="417"/>
      <c r="R262" s="417"/>
      <c r="S262" s="417"/>
      <c r="T262" s="417"/>
      <c r="U262" s="37"/>
      <c r="V262" s="37"/>
      <c r="W262" s="8"/>
      <c r="X262" s="8"/>
      <c r="Y262" s="8"/>
      <c r="Z262" s="8"/>
      <c r="AA262" s="8"/>
      <c r="AB262" s="8"/>
      <c r="AC262" s="8"/>
      <c r="AD262" s="37"/>
      <c r="AE262" s="37"/>
      <c r="AF262" s="37"/>
      <c r="AG262" s="37"/>
      <c r="AH262" s="37"/>
      <c r="AI262" s="37"/>
    </row>
    <row r="263" spans="1:35" ht="24.75" hidden="1" customHeight="1">
      <c r="A263" s="35"/>
      <c r="B263" s="418"/>
      <c r="C263" s="418"/>
      <c r="D263" s="418"/>
      <c r="E263" s="418"/>
      <c r="F263" s="418"/>
      <c r="G263" s="418"/>
      <c r="H263" s="418"/>
      <c r="I263" s="418"/>
      <c r="J263" s="39"/>
      <c r="K263" s="2">
        <f>+$K$15</f>
        <v>561015</v>
      </c>
      <c r="L263" s="39"/>
      <c r="M263" s="2"/>
      <c r="N263" s="418"/>
      <c r="O263" s="418"/>
      <c r="P263" s="418"/>
      <c r="Q263" s="418"/>
      <c r="R263" s="418"/>
      <c r="S263" s="418"/>
      <c r="T263" s="417"/>
      <c r="U263" s="37"/>
      <c r="V263" s="37"/>
      <c r="W263" s="8"/>
      <c r="X263" s="8"/>
      <c r="Y263" s="8"/>
      <c r="Z263" s="8"/>
      <c r="AA263" s="8"/>
      <c r="AB263" s="8"/>
      <c r="AC263" s="8"/>
      <c r="AD263" s="37"/>
      <c r="AE263" s="37"/>
      <c r="AF263" s="37"/>
      <c r="AG263" s="37"/>
      <c r="AH263" s="37"/>
      <c r="AI263" s="37"/>
    </row>
    <row r="264" spans="1:35" ht="24.75" hidden="1" customHeight="1">
      <c r="A264" s="35"/>
      <c r="B264" s="431">
        <v>4</v>
      </c>
      <c r="C264" s="432"/>
      <c r="D264" s="432"/>
      <c r="E264" s="432"/>
      <c r="F264" s="432"/>
      <c r="G264" s="436"/>
      <c r="H264" s="433"/>
      <c r="I264" s="437"/>
      <c r="J264" s="39"/>
      <c r="K264" s="2">
        <f>+$K$13</f>
        <v>561017</v>
      </c>
      <c r="L264" s="39"/>
      <c r="M264" s="2">
        <f t="shared" ref="M264" si="26">M242</f>
        <v>561121</v>
      </c>
      <c r="N264" s="416"/>
      <c r="O264" s="416"/>
      <c r="P264" s="419"/>
      <c r="Q264" s="420"/>
      <c r="R264" s="420"/>
      <c r="S264" s="446">
        <f>IF(COUNTIF(J264:M266,"CUMPLE")&gt;=1,(G264*I264),0)* (IF(N264="PRESENTÓ CERTIFICADO",1,0))* (IF(O264="ACORDE A ITEM 5.2.1 (T.R.)",1,0) )* ( IF(OR(Q264="SIN OBSERVACIÓN", Q264="REQUERIMIENTOS SUBSANADOS"),1,0)) *(IF(OR(R264="NINGUNO", R264="CUMPLEN CON LO SOLICITADO"),1,0))</f>
        <v>0</v>
      </c>
      <c r="T264" s="417"/>
      <c r="U264" s="37"/>
      <c r="V264" s="37"/>
      <c r="W264" s="8"/>
      <c r="X264" s="8"/>
      <c r="Y264" s="8"/>
      <c r="Z264" s="8"/>
      <c r="AA264" s="8"/>
      <c r="AB264" s="8"/>
      <c r="AC264" s="8"/>
      <c r="AD264" s="37"/>
      <c r="AE264" s="37"/>
      <c r="AF264" s="37"/>
      <c r="AG264" s="37"/>
      <c r="AH264" s="37"/>
      <c r="AI264" s="37"/>
    </row>
    <row r="265" spans="1:35" ht="24.75" hidden="1" customHeight="1">
      <c r="A265" s="35"/>
      <c r="B265" s="417"/>
      <c r="C265" s="417"/>
      <c r="D265" s="417"/>
      <c r="E265" s="417"/>
      <c r="F265" s="417"/>
      <c r="G265" s="417"/>
      <c r="H265" s="417"/>
      <c r="I265" s="417"/>
      <c r="J265" s="39"/>
      <c r="K265" s="2">
        <f>+$K$14</f>
        <v>561019</v>
      </c>
      <c r="L265" s="39"/>
      <c r="M265" s="2"/>
      <c r="N265" s="417"/>
      <c r="O265" s="417"/>
      <c r="P265" s="417"/>
      <c r="Q265" s="417"/>
      <c r="R265" s="417"/>
      <c r="S265" s="417"/>
      <c r="T265" s="417"/>
      <c r="U265" s="37"/>
      <c r="V265" s="37"/>
      <c r="W265" s="8"/>
      <c r="X265" s="8"/>
      <c r="Y265" s="8"/>
      <c r="Z265" s="8"/>
      <c r="AA265" s="8"/>
      <c r="AB265" s="8"/>
      <c r="AC265" s="8"/>
      <c r="AD265" s="37"/>
      <c r="AE265" s="37"/>
      <c r="AF265" s="37"/>
      <c r="AG265" s="37"/>
      <c r="AH265" s="37"/>
      <c r="AI265" s="37"/>
    </row>
    <row r="266" spans="1:35" ht="24.75" hidden="1" customHeight="1">
      <c r="A266" s="35"/>
      <c r="B266" s="418"/>
      <c r="C266" s="418"/>
      <c r="D266" s="418"/>
      <c r="E266" s="418"/>
      <c r="F266" s="418"/>
      <c r="G266" s="418"/>
      <c r="H266" s="418"/>
      <c r="I266" s="418"/>
      <c r="J266" s="39"/>
      <c r="K266" s="2">
        <f>+$K$15</f>
        <v>561015</v>
      </c>
      <c r="L266" s="39"/>
      <c r="M266" s="2"/>
      <c r="N266" s="418"/>
      <c r="O266" s="418"/>
      <c r="P266" s="418"/>
      <c r="Q266" s="418"/>
      <c r="R266" s="418"/>
      <c r="S266" s="418"/>
      <c r="T266" s="417"/>
      <c r="U266" s="37"/>
      <c r="V266" s="37"/>
      <c r="W266" s="8"/>
      <c r="X266" s="8"/>
      <c r="Y266" s="8"/>
      <c r="Z266" s="8"/>
      <c r="AA266" s="8"/>
      <c r="AB266" s="8"/>
      <c r="AC266" s="8"/>
      <c r="AD266" s="37"/>
      <c r="AE266" s="37"/>
      <c r="AF266" s="37"/>
      <c r="AG266" s="37"/>
      <c r="AH266" s="37"/>
      <c r="AI266" s="37"/>
    </row>
    <row r="267" spans="1:35" ht="24.75" hidden="1" customHeight="1">
      <c r="A267" s="35"/>
      <c r="B267" s="431">
        <v>5</v>
      </c>
      <c r="C267" s="421"/>
      <c r="D267" s="421"/>
      <c r="E267" s="421"/>
      <c r="F267" s="421"/>
      <c r="G267" s="435"/>
      <c r="H267" s="433"/>
      <c r="I267" s="434"/>
      <c r="J267" s="39"/>
      <c r="K267" s="2">
        <f>+$K$13</f>
        <v>561017</v>
      </c>
      <c r="L267" s="39"/>
      <c r="M267" s="2">
        <f t="shared" ref="M267" si="27">M245</f>
        <v>561121</v>
      </c>
      <c r="N267" s="416"/>
      <c r="O267" s="416"/>
      <c r="P267" s="421"/>
      <c r="Q267" s="422"/>
      <c r="R267" s="422"/>
      <c r="S267" s="446">
        <f>IF(COUNTIF(J267:M269,"CUMPLE")&gt;=1,(G267*I267),0)* (IF(N267="PRESENTÓ CERTIFICADO",1,0))* (IF(O267="ACORDE A ITEM 5.2.1 (T.R.)",1,0) )* ( IF(OR(Q267="SIN OBSERVACIÓN", Q267="REQUERIMIENTOS SUBSANADOS"),1,0)) *(IF(OR(R267="NINGUNO", R267="CUMPLEN CON LO SOLICITADO"),1,0))</f>
        <v>0</v>
      </c>
      <c r="T267" s="417"/>
      <c r="U267" s="37"/>
      <c r="V267" s="37"/>
      <c r="W267" s="8"/>
      <c r="X267" s="8"/>
      <c r="Y267" s="8"/>
      <c r="Z267" s="8"/>
      <c r="AA267" s="8"/>
      <c r="AB267" s="8"/>
      <c r="AC267" s="8"/>
      <c r="AD267" s="37"/>
      <c r="AE267" s="37"/>
      <c r="AF267" s="37"/>
      <c r="AG267" s="37"/>
      <c r="AH267" s="37"/>
      <c r="AI267" s="37"/>
    </row>
    <row r="268" spans="1:35" ht="24.75" hidden="1" customHeight="1">
      <c r="A268" s="35"/>
      <c r="B268" s="417"/>
      <c r="C268" s="417"/>
      <c r="D268" s="417"/>
      <c r="E268" s="417"/>
      <c r="F268" s="417"/>
      <c r="G268" s="417"/>
      <c r="H268" s="417"/>
      <c r="I268" s="417"/>
      <c r="J268" s="39"/>
      <c r="K268" s="2">
        <f>+$K$14</f>
        <v>561019</v>
      </c>
      <c r="L268" s="39"/>
      <c r="M268" s="2"/>
      <c r="N268" s="417"/>
      <c r="O268" s="417"/>
      <c r="P268" s="417"/>
      <c r="Q268" s="417"/>
      <c r="R268" s="417"/>
      <c r="S268" s="417"/>
      <c r="T268" s="417"/>
      <c r="U268" s="37"/>
      <c r="V268" s="37"/>
      <c r="W268" s="8"/>
      <c r="X268" s="8"/>
      <c r="Y268" s="8"/>
      <c r="Z268" s="8"/>
      <c r="AA268" s="8"/>
      <c r="AB268" s="8"/>
      <c r="AC268" s="8"/>
      <c r="AD268" s="37"/>
      <c r="AE268" s="37"/>
      <c r="AF268" s="37"/>
      <c r="AG268" s="37"/>
      <c r="AH268" s="37"/>
      <c r="AI268" s="37"/>
    </row>
    <row r="269" spans="1:35" ht="24.75" hidden="1" customHeight="1">
      <c r="A269" s="35"/>
      <c r="B269" s="418"/>
      <c r="C269" s="418"/>
      <c r="D269" s="418"/>
      <c r="E269" s="418"/>
      <c r="F269" s="418"/>
      <c r="G269" s="418"/>
      <c r="H269" s="418"/>
      <c r="I269" s="418"/>
      <c r="J269" s="39"/>
      <c r="K269" s="2">
        <f>+$K$15</f>
        <v>561015</v>
      </c>
      <c r="L269" s="39"/>
      <c r="M269" s="2"/>
      <c r="N269" s="418"/>
      <c r="O269" s="418"/>
      <c r="P269" s="418"/>
      <c r="Q269" s="418"/>
      <c r="R269" s="418"/>
      <c r="S269" s="418"/>
      <c r="T269" s="418"/>
      <c r="U269" s="37"/>
      <c r="V269" s="37"/>
      <c r="W269" s="8"/>
      <c r="X269" s="8"/>
      <c r="Y269" s="8"/>
      <c r="Z269" s="8"/>
      <c r="AA269" s="37"/>
      <c r="AB269" s="37"/>
      <c r="AC269" s="37"/>
      <c r="AD269" s="37"/>
      <c r="AE269" s="37"/>
      <c r="AF269" s="37"/>
      <c r="AG269" s="37"/>
      <c r="AH269" s="37"/>
      <c r="AI269" s="37"/>
    </row>
    <row r="270" spans="1:35" ht="24.75" hidden="1" customHeight="1">
      <c r="A270" s="24"/>
      <c r="B270" s="438" t="str">
        <f>IF(S271=" "," ",IF(S271&gt;=$H$6,"CUMPLE CON LA EXPERIENCIA REQUERIDA","NO CUMPLE CON LA EXPERIENCIA REQUERIDA"))</f>
        <v>NO CUMPLE CON LA EXPERIENCIA REQUERIDA</v>
      </c>
      <c r="C270" s="403"/>
      <c r="D270" s="403"/>
      <c r="E270" s="403"/>
      <c r="F270" s="403"/>
      <c r="G270" s="403"/>
      <c r="H270" s="403"/>
      <c r="I270" s="403"/>
      <c r="J270" s="403"/>
      <c r="K270" s="403"/>
      <c r="L270" s="403"/>
      <c r="M270" s="403"/>
      <c r="N270" s="403"/>
      <c r="O270" s="439"/>
      <c r="P270" s="423" t="s">
        <v>52</v>
      </c>
      <c r="Q270" s="424"/>
      <c r="R270" s="45"/>
      <c r="S270" s="46">
        <f>IF(T255="SI",SUM(S255:S269),0)</f>
        <v>0</v>
      </c>
      <c r="T270" s="445" t="str">
        <f>IF(S271=" "," ",IF(S271&gt;=$H$6,"CUMPLE","NO CUMPLE"))</f>
        <v>NO CUMPLE</v>
      </c>
      <c r="U270" s="24"/>
      <c r="V270" s="24"/>
      <c r="W270" s="8"/>
      <c r="X270" s="8"/>
      <c r="Y270" s="8"/>
      <c r="Z270" s="8"/>
      <c r="AA270" s="24"/>
      <c r="AB270" s="24"/>
      <c r="AC270" s="24"/>
      <c r="AD270" s="24"/>
      <c r="AE270" s="24"/>
      <c r="AF270" s="24"/>
      <c r="AG270" s="24"/>
      <c r="AH270" s="24"/>
      <c r="AI270" s="24"/>
    </row>
    <row r="271" spans="1:35" ht="24.75" hidden="1" customHeight="1">
      <c r="A271" s="37"/>
      <c r="B271" s="440"/>
      <c r="C271" s="441"/>
      <c r="D271" s="441"/>
      <c r="E271" s="441"/>
      <c r="F271" s="441"/>
      <c r="G271" s="441"/>
      <c r="H271" s="441"/>
      <c r="I271" s="441"/>
      <c r="J271" s="441"/>
      <c r="K271" s="441"/>
      <c r="L271" s="441"/>
      <c r="M271" s="441"/>
      <c r="N271" s="441"/>
      <c r="O271" s="442"/>
      <c r="P271" s="423" t="s">
        <v>53</v>
      </c>
      <c r="Q271" s="424"/>
      <c r="R271" s="45"/>
      <c r="S271" s="47">
        <f>IFERROR((S270/$P$6)," ")</f>
        <v>0</v>
      </c>
      <c r="T271" s="418"/>
      <c r="U271" s="37"/>
      <c r="V271" s="37"/>
      <c r="W271" s="8"/>
      <c r="X271" s="8"/>
      <c r="Y271" s="8"/>
      <c r="Z271" s="8"/>
      <c r="AA271" s="37"/>
      <c r="AB271" s="37"/>
      <c r="AC271" s="37"/>
      <c r="AD271" s="37"/>
      <c r="AE271" s="37"/>
      <c r="AF271" s="37"/>
      <c r="AG271" s="37"/>
      <c r="AH271" s="37"/>
      <c r="AI271" s="37"/>
    </row>
    <row r="272" spans="1:35" ht="30" customHeight="1">
      <c r="A272" s="8"/>
      <c r="B272" s="8"/>
      <c r="C272" s="8"/>
      <c r="D272" s="8"/>
      <c r="E272" s="20"/>
      <c r="F272" s="21"/>
      <c r="G272" s="21"/>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ht="30" customHeight="1">
      <c r="A273" s="8"/>
      <c r="B273" s="8"/>
      <c r="C273" s="8"/>
      <c r="D273" s="8"/>
      <c r="E273" s="20"/>
      <c r="F273" s="21"/>
      <c r="G273" s="21"/>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ht="30" customHeight="1">
      <c r="A274" s="8"/>
      <c r="B274" s="8"/>
      <c r="C274" s="8"/>
      <c r="D274" s="8"/>
      <c r="E274" s="20"/>
      <c r="F274" s="21"/>
      <c r="G274" s="21"/>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ht="30" customHeight="1">
      <c r="A275" s="8"/>
      <c r="B275" s="8"/>
      <c r="C275" s="8"/>
      <c r="D275" s="8"/>
      <c r="E275" s="20"/>
      <c r="F275" s="21"/>
      <c r="G275" s="21"/>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ht="30" customHeight="1">
      <c r="A276" s="8"/>
      <c r="B276" s="8"/>
      <c r="C276" s="8"/>
      <c r="D276" s="8"/>
      <c r="E276" s="20"/>
      <c r="F276" s="21"/>
      <c r="G276" s="21"/>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ht="30" customHeight="1">
      <c r="A277" s="8"/>
      <c r="B277" s="8"/>
      <c r="C277" s="8"/>
      <c r="D277" s="8"/>
      <c r="E277" s="20"/>
      <c r="F277" s="21"/>
      <c r="G277" s="21"/>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ht="30" customHeight="1">
      <c r="A278" s="8"/>
      <c r="B278" s="8"/>
      <c r="C278" s="8"/>
      <c r="D278" s="8"/>
      <c r="E278" s="20"/>
      <c r="F278" s="21"/>
      <c r="G278" s="21"/>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ht="30" customHeight="1">
      <c r="A279" s="8"/>
      <c r="B279" s="8"/>
      <c r="C279" s="8"/>
      <c r="D279" s="8"/>
      <c r="E279" s="20"/>
      <c r="F279" s="21"/>
      <c r="G279" s="21"/>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ht="30" customHeight="1">
      <c r="A280" s="8"/>
      <c r="B280" s="8"/>
      <c r="C280" s="8"/>
      <c r="D280" s="8"/>
      <c r="E280" s="20"/>
      <c r="F280" s="21"/>
      <c r="G280" s="21"/>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ht="30" customHeight="1">
      <c r="A281" s="8"/>
      <c r="B281" s="8"/>
      <c r="C281" s="8"/>
      <c r="D281" s="8"/>
      <c r="E281" s="20"/>
      <c r="F281" s="21"/>
      <c r="G281" s="21"/>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ht="30" customHeight="1">
      <c r="A282" s="8"/>
      <c r="B282" s="8"/>
      <c r="C282" s="8"/>
      <c r="D282" s="8"/>
      <c r="E282" s="20"/>
      <c r="F282" s="21"/>
      <c r="G282" s="21"/>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ht="30" customHeight="1">
      <c r="A283" s="8"/>
      <c r="B283" s="8"/>
      <c r="C283" s="8"/>
      <c r="D283" s="8"/>
      <c r="E283" s="20"/>
      <c r="F283" s="21"/>
      <c r="G283" s="21"/>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ht="30" customHeight="1">
      <c r="A284" s="8"/>
      <c r="B284" s="8"/>
      <c r="C284" s="8"/>
      <c r="D284" s="8"/>
      <c r="E284" s="20"/>
      <c r="F284" s="21"/>
      <c r="G284" s="21"/>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ht="30" customHeight="1">
      <c r="A285" s="8"/>
      <c r="B285" s="8"/>
      <c r="C285" s="8"/>
      <c r="D285" s="8"/>
      <c r="E285" s="20"/>
      <c r="F285" s="21"/>
      <c r="G285" s="21"/>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ht="30" customHeight="1">
      <c r="A286" s="8"/>
      <c r="B286" s="8"/>
      <c r="C286" s="8"/>
      <c r="D286" s="8"/>
      <c r="E286" s="20"/>
      <c r="F286" s="21"/>
      <c r="G286" s="21"/>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ht="30" customHeight="1">
      <c r="A287" s="8"/>
      <c r="B287" s="8"/>
      <c r="C287" s="8"/>
      <c r="D287" s="8"/>
      <c r="E287" s="20"/>
      <c r="F287" s="21"/>
      <c r="G287" s="21"/>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ht="30" customHeight="1">
      <c r="A288" s="8"/>
      <c r="B288" s="8"/>
      <c r="C288" s="8"/>
      <c r="D288" s="8"/>
      <c r="E288" s="20"/>
      <c r="F288" s="21"/>
      <c r="G288" s="21"/>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ht="30" customHeight="1">
      <c r="A289" s="8"/>
      <c r="B289" s="8"/>
      <c r="C289" s="8"/>
      <c r="D289" s="8"/>
      <c r="E289" s="20"/>
      <c r="F289" s="21"/>
      <c r="G289" s="21"/>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ht="30" customHeight="1">
      <c r="A290" s="8"/>
      <c r="B290" s="8"/>
      <c r="C290" s="8"/>
      <c r="D290" s="8"/>
      <c r="E290" s="20"/>
      <c r="F290" s="21"/>
      <c r="G290" s="21"/>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ht="30" customHeight="1">
      <c r="A291" s="8"/>
      <c r="B291" s="8"/>
      <c r="C291" s="8"/>
      <c r="D291" s="8"/>
      <c r="E291" s="20"/>
      <c r="F291" s="21"/>
      <c r="G291" s="21"/>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ht="30" customHeight="1">
      <c r="A292" s="8"/>
      <c r="B292" s="8"/>
      <c r="C292" s="8"/>
      <c r="D292" s="8"/>
      <c r="E292" s="20"/>
      <c r="F292" s="21"/>
      <c r="G292" s="21"/>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ht="30" customHeight="1">
      <c r="A293" s="8"/>
      <c r="B293" s="8"/>
      <c r="C293" s="8"/>
      <c r="D293" s="8"/>
      <c r="E293" s="20"/>
      <c r="F293" s="21"/>
      <c r="G293" s="21"/>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ht="30" customHeight="1">
      <c r="A294" s="8"/>
      <c r="B294" s="8"/>
      <c r="C294" s="8"/>
      <c r="D294" s="8"/>
      <c r="E294" s="20"/>
      <c r="F294" s="21"/>
      <c r="G294" s="21"/>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ht="30" customHeight="1">
      <c r="A295" s="8"/>
      <c r="B295" s="8"/>
      <c r="C295" s="8"/>
      <c r="D295" s="8"/>
      <c r="E295" s="20"/>
      <c r="F295" s="21"/>
      <c r="G295" s="21"/>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ht="30" customHeight="1">
      <c r="A296" s="8"/>
      <c r="B296" s="8"/>
      <c r="C296" s="8"/>
      <c r="D296" s="8"/>
      <c r="E296" s="20"/>
      <c r="F296" s="21"/>
      <c r="G296" s="21"/>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ht="30" customHeight="1">
      <c r="A297" s="8"/>
      <c r="B297" s="8"/>
      <c r="C297" s="8"/>
      <c r="D297" s="8"/>
      <c r="E297" s="20"/>
      <c r="F297" s="21"/>
      <c r="G297" s="21"/>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ht="30" customHeight="1">
      <c r="A298" s="8"/>
      <c r="B298" s="8"/>
      <c r="C298" s="8"/>
      <c r="D298" s="8"/>
      <c r="E298" s="20"/>
      <c r="F298" s="21"/>
      <c r="G298" s="21"/>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ht="30" customHeight="1">
      <c r="A299" s="8"/>
      <c r="B299" s="8"/>
      <c r="C299" s="8"/>
      <c r="D299" s="8"/>
      <c r="E299" s="20"/>
      <c r="F299" s="21"/>
      <c r="G299" s="21"/>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ht="30" customHeight="1">
      <c r="A300" s="8"/>
      <c r="B300" s="8"/>
      <c r="C300" s="8"/>
      <c r="D300" s="8"/>
      <c r="E300" s="20"/>
      <c r="F300" s="21"/>
      <c r="G300" s="21"/>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ht="30" customHeight="1">
      <c r="A301" s="8"/>
      <c r="B301" s="8"/>
      <c r="C301" s="8"/>
      <c r="D301" s="8"/>
      <c r="E301" s="20"/>
      <c r="F301" s="21"/>
      <c r="G301" s="21"/>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ht="30" customHeight="1">
      <c r="A302" s="8"/>
      <c r="B302" s="8"/>
      <c r="C302" s="8"/>
      <c r="D302" s="8"/>
      <c r="E302" s="20"/>
      <c r="F302" s="21"/>
      <c r="G302" s="21"/>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ht="30" customHeight="1">
      <c r="A303" s="8"/>
      <c r="B303" s="8"/>
      <c r="C303" s="8"/>
      <c r="D303" s="8"/>
      <c r="E303" s="20"/>
      <c r="F303" s="21"/>
      <c r="G303" s="21"/>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ht="30" customHeight="1">
      <c r="A304" s="8"/>
      <c r="B304" s="8"/>
      <c r="C304" s="8"/>
      <c r="D304" s="8"/>
      <c r="E304" s="20"/>
      <c r="F304" s="21"/>
      <c r="G304" s="21"/>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ht="30" customHeight="1">
      <c r="A305" s="8"/>
      <c r="B305" s="8"/>
      <c r="C305" s="8"/>
      <c r="D305" s="8"/>
      <c r="E305" s="20"/>
      <c r="F305" s="21"/>
      <c r="G305" s="21"/>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ht="30" customHeight="1">
      <c r="A306" s="8"/>
      <c r="B306" s="8"/>
      <c r="C306" s="8"/>
      <c r="D306" s="8"/>
      <c r="E306" s="20"/>
      <c r="F306" s="21"/>
      <c r="G306" s="21"/>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ht="30" customHeight="1">
      <c r="A307" s="8"/>
      <c r="B307" s="8"/>
      <c r="C307" s="8"/>
      <c r="D307" s="8"/>
      <c r="E307" s="20"/>
      <c r="F307" s="21"/>
      <c r="G307" s="21"/>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ht="30" customHeight="1">
      <c r="A308" s="8"/>
      <c r="B308" s="8"/>
      <c r="C308" s="8"/>
      <c r="D308" s="8"/>
      <c r="E308" s="20"/>
      <c r="F308" s="21"/>
      <c r="G308" s="21"/>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ht="30" customHeight="1">
      <c r="A309" s="8"/>
      <c r="B309" s="8"/>
      <c r="C309" s="8"/>
      <c r="D309" s="8"/>
      <c r="E309" s="20"/>
      <c r="F309" s="21"/>
      <c r="G309" s="21"/>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ht="30" customHeight="1">
      <c r="A310" s="8"/>
      <c r="B310" s="8"/>
      <c r="C310" s="8"/>
      <c r="D310" s="8"/>
      <c r="E310" s="20"/>
      <c r="F310" s="21"/>
      <c r="G310" s="21"/>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ht="30" customHeight="1">
      <c r="A311" s="8"/>
      <c r="B311" s="8"/>
      <c r="C311" s="8"/>
      <c r="D311" s="8"/>
      <c r="E311" s="20"/>
      <c r="F311" s="21"/>
      <c r="G311" s="21"/>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ht="30" customHeight="1">
      <c r="A312" s="8"/>
      <c r="B312" s="8"/>
      <c r="C312" s="8"/>
      <c r="D312" s="8"/>
      <c r="E312" s="20"/>
      <c r="F312" s="21"/>
      <c r="G312" s="21"/>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ht="30" customHeight="1">
      <c r="A313" s="8"/>
      <c r="B313" s="8"/>
      <c r="C313" s="8"/>
      <c r="D313" s="8"/>
      <c r="E313" s="20"/>
      <c r="F313" s="21"/>
      <c r="G313" s="21"/>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ht="30" customHeight="1">
      <c r="A314" s="8"/>
      <c r="B314" s="8"/>
      <c r="C314" s="8"/>
      <c r="D314" s="8"/>
      <c r="E314" s="20"/>
      <c r="F314" s="21"/>
      <c r="G314" s="21"/>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ht="30" customHeight="1">
      <c r="A315" s="8"/>
      <c r="B315" s="8"/>
      <c r="C315" s="8"/>
      <c r="D315" s="8"/>
      <c r="E315" s="20"/>
      <c r="F315" s="21"/>
      <c r="G315" s="21"/>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ht="30" customHeight="1">
      <c r="A316" s="8"/>
      <c r="B316" s="8"/>
      <c r="C316" s="8"/>
      <c r="D316" s="8"/>
      <c r="E316" s="20"/>
      <c r="F316" s="21"/>
      <c r="G316" s="21"/>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ht="30" customHeight="1">
      <c r="A317" s="8"/>
      <c r="B317" s="8"/>
      <c r="C317" s="8"/>
      <c r="D317" s="8"/>
      <c r="E317" s="20"/>
      <c r="F317" s="21"/>
      <c r="G317" s="21"/>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ht="30" customHeight="1">
      <c r="A318" s="8"/>
      <c r="B318" s="8"/>
      <c r="C318" s="8"/>
      <c r="D318" s="8"/>
      <c r="E318" s="20"/>
      <c r="F318" s="21"/>
      <c r="G318" s="21"/>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ht="30" customHeight="1">
      <c r="A319" s="8"/>
      <c r="B319" s="8"/>
      <c r="C319" s="8"/>
      <c r="D319" s="8"/>
      <c r="E319" s="20"/>
      <c r="F319" s="21"/>
      <c r="G319" s="21"/>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ht="30" customHeight="1">
      <c r="A320" s="8"/>
      <c r="B320" s="8"/>
      <c r="C320" s="8"/>
      <c r="D320" s="8"/>
      <c r="E320" s="20"/>
      <c r="F320" s="21"/>
      <c r="G320" s="21"/>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ht="30" customHeight="1">
      <c r="A321" s="8"/>
      <c r="B321" s="8"/>
      <c r="C321" s="8"/>
      <c r="D321" s="8"/>
      <c r="E321" s="20"/>
      <c r="F321" s="21"/>
      <c r="G321" s="21"/>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ht="30" customHeight="1">
      <c r="A322" s="8"/>
      <c r="B322" s="8"/>
      <c r="C322" s="8"/>
      <c r="D322" s="8"/>
      <c r="E322" s="20"/>
      <c r="F322" s="21"/>
      <c r="G322" s="21"/>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ht="30" customHeight="1">
      <c r="A323" s="8"/>
      <c r="B323" s="8"/>
      <c r="C323" s="8"/>
      <c r="D323" s="8"/>
      <c r="E323" s="20"/>
      <c r="F323" s="21"/>
      <c r="G323" s="21"/>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ht="30" customHeight="1">
      <c r="A324" s="8"/>
      <c r="B324" s="8"/>
      <c r="C324" s="8"/>
      <c r="D324" s="8"/>
      <c r="E324" s="20"/>
      <c r="F324" s="21"/>
      <c r="G324" s="21"/>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ht="30" customHeight="1">
      <c r="A325" s="8"/>
      <c r="B325" s="8"/>
      <c r="C325" s="8"/>
      <c r="D325" s="8"/>
      <c r="E325" s="20"/>
      <c r="F325" s="21"/>
      <c r="G325" s="21"/>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ht="30" customHeight="1">
      <c r="A326" s="8"/>
      <c r="B326" s="8"/>
      <c r="C326" s="8"/>
      <c r="D326" s="8"/>
      <c r="E326" s="20"/>
      <c r="F326" s="21"/>
      <c r="G326" s="21"/>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ht="30" customHeight="1">
      <c r="A327" s="8"/>
      <c r="B327" s="8"/>
      <c r="C327" s="8"/>
      <c r="D327" s="8"/>
      <c r="E327" s="20"/>
      <c r="F327" s="21"/>
      <c r="G327" s="21"/>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ht="30" customHeight="1">
      <c r="A328" s="8"/>
      <c r="B328" s="8"/>
      <c r="C328" s="8"/>
      <c r="D328" s="8"/>
      <c r="E328" s="20"/>
      <c r="F328" s="21"/>
      <c r="G328" s="21"/>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ht="30" customHeight="1">
      <c r="A329" s="8"/>
      <c r="B329" s="8"/>
      <c r="C329" s="8"/>
      <c r="D329" s="8"/>
      <c r="E329" s="20"/>
      <c r="F329" s="21"/>
      <c r="G329" s="21"/>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ht="30" customHeight="1">
      <c r="A330" s="8"/>
      <c r="B330" s="8"/>
      <c r="C330" s="8"/>
      <c r="D330" s="8"/>
      <c r="E330" s="20"/>
      <c r="F330" s="21"/>
      <c r="G330" s="21"/>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ht="30" customHeight="1">
      <c r="A331" s="8"/>
      <c r="B331" s="8"/>
      <c r="C331" s="8"/>
      <c r="D331" s="8"/>
      <c r="E331" s="20"/>
      <c r="F331" s="21"/>
      <c r="G331" s="21"/>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ht="30" customHeight="1">
      <c r="A332" s="8"/>
      <c r="B332" s="8"/>
      <c r="C332" s="8"/>
      <c r="D332" s="8"/>
      <c r="E332" s="20"/>
      <c r="F332" s="21"/>
      <c r="G332" s="21"/>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ht="30" customHeight="1">
      <c r="A333" s="8"/>
      <c r="B333" s="8"/>
      <c r="C333" s="8"/>
      <c r="D333" s="8"/>
      <c r="E333" s="20"/>
      <c r="F333" s="21"/>
      <c r="G333" s="21"/>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ht="30" customHeight="1">
      <c r="A334" s="8"/>
      <c r="B334" s="8"/>
      <c r="C334" s="8"/>
      <c r="D334" s="8"/>
      <c r="E334" s="20"/>
      <c r="F334" s="21"/>
      <c r="G334" s="21"/>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ht="30" customHeight="1">
      <c r="A335" s="8"/>
      <c r="B335" s="8"/>
      <c r="C335" s="8"/>
      <c r="D335" s="8"/>
      <c r="E335" s="20"/>
      <c r="F335" s="21"/>
      <c r="G335" s="21"/>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ht="30" customHeight="1">
      <c r="A336" s="8"/>
      <c r="B336" s="8"/>
      <c r="C336" s="8"/>
      <c r="D336" s="8"/>
      <c r="E336" s="20"/>
      <c r="F336" s="21"/>
      <c r="G336" s="21"/>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1:35" ht="30" customHeight="1">
      <c r="A337" s="8"/>
      <c r="B337" s="8"/>
      <c r="C337" s="8"/>
      <c r="D337" s="8"/>
      <c r="E337" s="20"/>
      <c r="F337" s="21"/>
      <c r="G337" s="21"/>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row>
    <row r="338" spans="1:35" ht="30" customHeight="1">
      <c r="A338" s="8"/>
      <c r="B338" s="8"/>
      <c r="C338" s="8"/>
      <c r="D338" s="8"/>
      <c r="E338" s="20"/>
      <c r="F338" s="21"/>
      <c r="G338" s="21"/>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row>
    <row r="339" spans="1:35" ht="30" customHeight="1">
      <c r="A339" s="8"/>
      <c r="B339" s="8"/>
      <c r="C339" s="8"/>
      <c r="D339" s="8"/>
      <c r="E339" s="20"/>
      <c r="F339" s="21"/>
      <c r="G339" s="21"/>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row>
    <row r="340" spans="1:35" ht="30" customHeight="1">
      <c r="A340" s="8"/>
      <c r="B340" s="8"/>
      <c r="C340" s="8"/>
      <c r="D340" s="8"/>
      <c r="E340" s="20"/>
      <c r="F340" s="21"/>
      <c r="G340" s="21"/>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row>
    <row r="341" spans="1:35" ht="30" customHeight="1">
      <c r="A341" s="8"/>
      <c r="B341" s="8"/>
      <c r="C341" s="8"/>
      <c r="D341" s="8"/>
      <c r="E341" s="20"/>
      <c r="F341" s="21"/>
      <c r="G341" s="21"/>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row>
    <row r="342" spans="1:35" ht="30" customHeight="1">
      <c r="A342" s="8"/>
      <c r="B342" s="8"/>
      <c r="C342" s="8"/>
      <c r="D342" s="8"/>
      <c r="E342" s="20"/>
      <c r="F342" s="21"/>
      <c r="G342" s="21"/>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row>
    <row r="343" spans="1:35" ht="30" customHeight="1">
      <c r="A343" s="8"/>
      <c r="B343" s="8"/>
      <c r="C343" s="8"/>
      <c r="D343" s="8"/>
      <c r="E343" s="20"/>
      <c r="F343" s="21"/>
      <c r="G343" s="21"/>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row>
    <row r="344" spans="1:35" ht="30" customHeight="1">
      <c r="A344" s="8"/>
      <c r="B344" s="8"/>
      <c r="C344" s="8"/>
      <c r="D344" s="8"/>
      <c r="E344" s="20"/>
      <c r="F344" s="21"/>
      <c r="G344" s="21"/>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row>
    <row r="345" spans="1:35" ht="30" customHeight="1">
      <c r="A345" s="8"/>
      <c r="B345" s="8"/>
      <c r="C345" s="8"/>
      <c r="D345" s="8"/>
      <c r="E345" s="20"/>
      <c r="F345" s="21"/>
      <c r="G345" s="21"/>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row>
    <row r="346" spans="1:35" ht="30" customHeight="1">
      <c r="A346" s="8"/>
      <c r="B346" s="8"/>
      <c r="C346" s="8"/>
      <c r="D346" s="8"/>
      <c r="E346" s="20"/>
      <c r="F346" s="21"/>
      <c r="G346" s="21"/>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row>
    <row r="347" spans="1:35" ht="30" customHeight="1">
      <c r="A347" s="8"/>
      <c r="B347" s="8"/>
      <c r="C347" s="8"/>
      <c r="D347" s="8"/>
      <c r="E347" s="20"/>
      <c r="F347" s="21"/>
      <c r="G347" s="21"/>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row>
    <row r="348" spans="1:35" ht="30" customHeight="1">
      <c r="A348" s="8"/>
      <c r="B348" s="8"/>
      <c r="C348" s="8"/>
      <c r="D348" s="8"/>
      <c r="E348" s="20"/>
      <c r="F348" s="21"/>
      <c r="G348" s="21"/>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row>
    <row r="349" spans="1:35" ht="30" customHeight="1">
      <c r="A349" s="8"/>
      <c r="B349" s="8"/>
      <c r="C349" s="8"/>
      <c r="D349" s="8"/>
      <c r="E349" s="20"/>
      <c r="F349" s="21"/>
      <c r="G349" s="21"/>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row>
    <row r="350" spans="1:35" ht="30" customHeight="1">
      <c r="A350" s="8"/>
      <c r="B350" s="8"/>
      <c r="C350" s="8"/>
      <c r="D350" s="8"/>
      <c r="E350" s="20"/>
      <c r="F350" s="21"/>
      <c r="G350" s="21"/>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row>
    <row r="351" spans="1:35" ht="30" customHeight="1">
      <c r="A351" s="8"/>
      <c r="B351" s="8"/>
      <c r="C351" s="8"/>
      <c r="D351" s="8"/>
      <c r="E351" s="20"/>
      <c r="F351" s="21"/>
      <c r="G351" s="21"/>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row>
    <row r="352" spans="1:35" ht="30" customHeight="1">
      <c r="A352" s="8"/>
      <c r="B352" s="8"/>
      <c r="C352" s="8"/>
      <c r="D352" s="8"/>
      <c r="E352" s="20"/>
      <c r="F352" s="21"/>
      <c r="G352" s="21"/>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row>
    <row r="353" spans="1:35" ht="30" customHeight="1">
      <c r="A353" s="8"/>
      <c r="B353" s="8"/>
      <c r="C353" s="8"/>
      <c r="D353" s="8"/>
      <c r="E353" s="20"/>
      <c r="F353" s="21"/>
      <c r="G353" s="21"/>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row>
    <row r="354" spans="1:35" ht="30" customHeight="1">
      <c r="A354" s="8"/>
      <c r="B354" s="8"/>
      <c r="C354" s="8"/>
      <c r="D354" s="8"/>
      <c r="E354" s="20"/>
      <c r="F354" s="21"/>
      <c r="G354" s="21"/>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row>
    <row r="355" spans="1:35" ht="30" customHeight="1">
      <c r="A355" s="8"/>
      <c r="B355" s="8"/>
      <c r="C355" s="8"/>
      <c r="D355" s="8"/>
      <c r="E355" s="20"/>
      <c r="F355" s="21"/>
      <c r="G355" s="21"/>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row>
    <row r="356" spans="1:35" ht="30" customHeight="1">
      <c r="A356" s="8"/>
      <c r="B356" s="8"/>
      <c r="C356" s="8"/>
      <c r="D356" s="8"/>
      <c r="E356" s="20"/>
      <c r="F356" s="21"/>
      <c r="G356" s="21"/>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row>
    <row r="357" spans="1:35" ht="30" customHeight="1">
      <c r="A357" s="8"/>
      <c r="B357" s="8"/>
      <c r="C357" s="8"/>
      <c r="D357" s="8"/>
      <c r="E357" s="20"/>
      <c r="F357" s="21"/>
      <c r="G357" s="21"/>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row>
    <row r="358" spans="1:35" ht="30" customHeight="1">
      <c r="A358" s="8"/>
      <c r="B358" s="8"/>
      <c r="C358" s="8"/>
      <c r="D358" s="8"/>
      <c r="E358" s="20"/>
      <c r="F358" s="21"/>
      <c r="G358" s="21"/>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row>
    <row r="359" spans="1:35" ht="30" customHeight="1">
      <c r="A359" s="8"/>
      <c r="B359" s="8"/>
      <c r="C359" s="8"/>
      <c r="D359" s="8"/>
      <c r="E359" s="20"/>
      <c r="F359" s="21"/>
      <c r="G359" s="21"/>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row>
    <row r="360" spans="1:35" ht="30" customHeight="1">
      <c r="A360" s="8"/>
      <c r="B360" s="8"/>
      <c r="C360" s="8"/>
      <c r="D360" s="8"/>
      <c r="E360" s="20"/>
      <c r="F360" s="21"/>
      <c r="G360" s="21"/>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row>
    <row r="361" spans="1:35" ht="30" customHeight="1">
      <c r="A361" s="8"/>
      <c r="B361" s="8"/>
      <c r="C361" s="8"/>
      <c r="D361" s="8"/>
      <c r="E361" s="20"/>
      <c r="F361" s="21"/>
      <c r="G361" s="21"/>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row>
    <row r="362" spans="1:35" ht="30" customHeight="1">
      <c r="A362" s="8"/>
      <c r="B362" s="8"/>
      <c r="C362" s="8"/>
      <c r="D362" s="8"/>
      <c r="E362" s="20"/>
      <c r="F362" s="21"/>
      <c r="G362" s="21"/>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row>
    <row r="363" spans="1:35" ht="30" customHeight="1">
      <c r="A363" s="8"/>
      <c r="B363" s="8"/>
      <c r="C363" s="8"/>
      <c r="D363" s="8"/>
      <c r="E363" s="20"/>
      <c r="F363" s="21"/>
      <c r="G363" s="21"/>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row>
    <row r="364" spans="1:35" ht="30" customHeight="1">
      <c r="A364" s="8"/>
      <c r="B364" s="8"/>
      <c r="C364" s="8"/>
      <c r="D364" s="8"/>
      <c r="E364" s="20"/>
      <c r="F364" s="21"/>
      <c r="G364" s="21"/>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row>
    <row r="365" spans="1:35" ht="30" customHeight="1">
      <c r="A365" s="8"/>
      <c r="B365" s="8"/>
      <c r="C365" s="8"/>
      <c r="D365" s="8"/>
      <c r="E365" s="20"/>
      <c r="F365" s="21"/>
      <c r="G365" s="21"/>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row>
    <row r="366" spans="1:35" ht="30" customHeight="1">
      <c r="A366" s="8"/>
      <c r="B366" s="8"/>
      <c r="C366" s="8"/>
      <c r="D366" s="8"/>
      <c r="E366" s="20"/>
      <c r="F366" s="21"/>
      <c r="G366" s="21"/>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row>
    <row r="367" spans="1:35" ht="30" customHeight="1">
      <c r="A367" s="8"/>
      <c r="B367" s="8"/>
      <c r="C367" s="8"/>
      <c r="D367" s="8"/>
      <c r="E367" s="20"/>
      <c r="F367" s="21"/>
      <c r="G367" s="21"/>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row>
    <row r="368" spans="1:35" ht="30" customHeight="1">
      <c r="A368" s="8"/>
      <c r="B368" s="8"/>
      <c r="C368" s="8"/>
      <c r="D368" s="8"/>
      <c r="E368" s="20"/>
      <c r="F368" s="21"/>
      <c r="G368" s="21"/>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row>
    <row r="369" spans="1:35" ht="30" customHeight="1">
      <c r="A369" s="8"/>
      <c r="B369" s="8"/>
      <c r="C369" s="8"/>
      <c r="D369" s="8"/>
      <c r="E369" s="20"/>
      <c r="F369" s="21"/>
      <c r="G369" s="21"/>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row>
    <row r="370" spans="1:35" ht="30" customHeight="1">
      <c r="A370" s="8"/>
      <c r="B370" s="8"/>
      <c r="C370" s="8"/>
      <c r="D370" s="8"/>
      <c r="E370" s="20"/>
      <c r="F370" s="21"/>
      <c r="G370" s="21"/>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row>
    <row r="371" spans="1:35" ht="30" customHeight="1">
      <c r="A371" s="8"/>
      <c r="B371" s="8"/>
      <c r="C371" s="8"/>
      <c r="D371" s="8"/>
      <c r="E371" s="20"/>
      <c r="F371" s="21"/>
      <c r="G371" s="21"/>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row>
    <row r="372" spans="1:35" ht="30" customHeight="1">
      <c r="A372" s="8"/>
      <c r="B372" s="8"/>
      <c r="C372" s="8"/>
      <c r="D372" s="8"/>
      <c r="E372" s="20"/>
      <c r="F372" s="21"/>
      <c r="G372" s="21"/>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row>
    <row r="373" spans="1:35" ht="30" customHeight="1">
      <c r="A373" s="8"/>
      <c r="B373" s="8"/>
      <c r="C373" s="8"/>
      <c r="D373" s="8"/>
      <c r="E373" s="20"/>
      <c r="F373" s="21"/>
      <c r="G373" s="21"/>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row>
    <row r="374" spans="1:35" ht="30" customHeight="1">
      <c r="A374" s="8"/>
      <c r="B374" s="8"/>
      <c r="C374" s="8"/>
      <c r="D374" s="8"/>
      <c r="E374" s="20"/>
      <c r="F374" s="21"/>
      <c r="G374" s="21"/>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row>
    <row r="375" spans="1:35" ht="30" customHeight="1">
      <c r="A375" s="8"/>
      <c r="B375" s="8"/>
      <c r="C375" s="8"/>
      <c r="D375" s="8"/>
      <c r="E375" s="20"/>
      <c r="F375" s="21"/>
      <c r="G375" s="21"/>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row>
    <row r="376" spans="1:35" ht="30" customHeight="1">
      <c r="A376" s="8"/>
      <c r="B376" s="8"/>
      <c r="C376" s="8"/>
      <c r="D376" s="8"/>
      <c r="E376" s="20"/>
      <c r="F376" s="21"/>
      <c r="G376" s="21"/>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row>
    <row r="377" spans="1:35" ht="30" customHeight="1">
      <c r="A377" s="8"/>
      <c r="B377" s="8"/>
      <c r="C377" s="8"/>
      <c r="D377" s="8"/>
      <c r="E377" s="20"/>
      <c r="F377" s="21"/>
      <c r="G377" s="21"/>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row>
    <row r="378" spans="1:35" ht="30" customHeight="1">
      <c r="A378" s="8"/>
      <c r="B378" s="8"/>
      <c r="C378" s="8"/>
      <c r="D378" s="8"/>
      <c r="E378" s="20"/>
      <c r="F378" s="21"/>
      <c r="G378" s="21"/>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row>
    <row r="379" spans="1:35" ht="30" customHeight="1">
      <c r="A379" s="8"/>
      <c r="B379" s="8"/>
      <c r="C379" s="8"/>
      <c r="D379" s="8"/>
      <c r="E379" s="20"/>
      <c r="F379" s="21"/>
      <c r="G379" s="21"/>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row>
    <row r="380" spans="1:35" ht="30" customHeight="1">
      <c r="A380" s="8"/>
      <c r="B380" s="8"/>
      <c r="C380" s="8"/>
      <c r="D380" s="8"/>
      <c r="E380" s="20"/>
      <c r="F380" s="21"/>
      <c r="G380" s="21"/>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row>
    <row r="381" spans="1:35" ht="30" customHeight="1">
      <c r="A381" s="8"/>
      <c r="B381" s="8"/>
      <c r="C381" s="8"/>
      <c r="D381" s="8"/>
      <c r="E381" s="20"/>
      <c r="F381" s="21"/>
      <c r="G381" s="21"/>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row>
    <row r="382" spans="1:35" ht="30" customHeight="1">
      <c r="A382" s="8"/>
      <c r="B382" s="8"/>
      <c r="C382" s="8"/>
      <c r="D382" s="8"/>
      <c r="E382" s="20"/>
      <c r="F382" s="21"/>
      <c r="G382" s="21"/>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row>
    <row r="383" spans="1:35" ht="30" customHeight="1">
      <c r="A383" s="8"/>
      <c r="B383" s="8"/>
      <c r="C383" s="8"/>
      <c r="D383" s="8"/>
      <c r="E383" s="20"/>
      <c r="F383" s="21"/>
      <c r="G383" s="21"/>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row>
    <row r="384" spans="1:35" ht="30" customHeight="1">
      <c r="A384" s="8"/>
      <c r="B384" s="8"/>
      <c r="C384" s="8"/>
      <c r="D384" s="8"/>
      <c r="E384" s="20"/>
      <c r="F384" s="21"/>
      <c r="G384" s="21"/>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row>
    <row r="385" spans="1:35" ht="30" customHeight="1">
      <c r="A385" s="8"/>
      <c r="B385" s="8"/>
      <c r="C385" s="8"/>
      <c r="D385" s="8"/>
      <c r="E385" s="20"/>
      <c r="F385" s="21"/>
      <c r="G385" s="21"/>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row>
    <row r="386" spans="1:35" ht="30" customHeight="1">
      <c r="A386" s="8"/>
      <c r="B386" s="8"/>
      <c r="C386" s="8"/>
      <c r="D386" s="8"/>
      <c r="E386" s="20"/>
      <c r="F386" s="21"/>
      <c r="G386" s="21"/>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row>
    <row r="387" spans="1:35" ht="30" customHeight="1">
      <c r="A387" s="8"/>
      <c r="B387" s="8"/>
      <c r="C387" s="8"/>
      <c r="D387" s="8"/>
      <c r="E387" s="20"/>
      <c r="F387" s="21"/>
      <c r="G387" s="21"/>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row>
    <row r="388" spans="1:35" ht="30" customHeight="1">
      <c r="A388" s="8"/>
      <c r="B388" s="8"/>
      <c r="C388" s="8"/>
      <c r="D388" s="8"/>
      <c r="E388" s="20"/>
      <c r="F388" s="21"/>
      <c r="G388" s="21"/>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row>
    <row r="389" spans="1:35" ht="30" customHeight="1">
      <c r="A389" s="8"/>
      <c r="B389" s="8"/>
      <c r="C389" s="8"/>
      <c r="D389" s="8"/>
      <c r="E389" s="20"/>
      <c r="F389" s="21"/>
      <c r="G389" s="21"/>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row>
    <row r="390" spans="1:35" ht="30" customHeight="1">
      <c r="A390" s="8"/>
      <c r="B390" s="8"/>
      <c r="C390" s="8"/>
      <c r="D390" s="8"/>
      <c r="E390" s="20"/>
      <c r="F390" s="21"/>
      <c r="G390" s="21"/>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row>
    <row r="391" spans="1:35" ht="30" customHeight="1">
      <c r="A391" s="8"/>
      <c r="B391" s="8"/>
      <c r="C391" s="8"/>
      <c r="D391" s="8"/>
      <c r="E391" s="20"/>
      <c r="F391" s="21"/>
      <c r="G391" s="21"/>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row>
    <row r="392" spans="1:35" ht="30" customHeight="1">
      <c r="A392" s="8"/>
      <c r="B392" s="8"/>
      <c r="C392" s="8"/>
      <c r="D392" s="8"/>
      <c r="E392" s="20"/>
      <c r="F392" s="21"/>
      <c r="G392" s="21"/>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row>
    <row r="393" spans="1:35" ht="30" customHeight="1">
      <c r="A393" s="8"/>
      <c r="B393" s="8"/>
      <c r="C393" s="8"/>
      <c r="D393" s="8"/>
      <c r="E393" s="20"/>
      <c r="F393" s="21"/>
      <c r="G393" s="21"/>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row>
    <row r="394" spans="1:35" ht="30" customHeight="1">
      <c r="A394" s="8"/>
      <c r="B394" s="8"/>
      <c r="C394" s="8"/>
      <c r="D394" s="8"/>
      <c r="E394" s="20"/>
      <c r="F394" s="21"/>
      <c r="G394" s="21"/>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row>
    <row r="395" spans="1:35" ht="30" customHeight="1">
      <c r="A395" s="8"/>
      <c r="B395" s="8"/>
      <c r="C395" s="8"/>
      <c r="D395" s="8"/>
      <c r="E395" s="20"/>
      <c r="F395" s="21"/>
      <c r="G395" s="21"/>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row>
    <row r="396" spans="1:35" ht="30" customHeight="1">
      <c r="A396" s="8"/>
      <c r="B396" s="8"/>
      <c r="C396" s="8"/>
      <c r="D396" s="8"/>
      <c r="E396" s="20"/>
      <c r="F396" s="21"/>
      <c r="G396" s="21"/>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row>
    <row r="397" spans="1:35" ht="30" customHeight="1">
      <c r="A397" s="8"/>
      <c r="B397" s="8"/>
      <c r="C397" s="8"/>
      <c r="D397" s="8"/>
      <c r="E397" s="20"/>
      <c r="F397" s="21"/>
      <c r="G397" s="21"/>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row>
    <row r="398" spans="1:35" ht="30" customHeight="1">
      <c r="A398" s="8"/>
      <c r="B398" s="8"/>
      <c r="C398" s="8"/>
      <c r="D398" s="8"/>
      <c r="E398" s="20"/>
      <c r="F398" s="21"/>
      <c r="G398" s="21"/>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row>
    <row r="399" spans="1:35" ht="30" customHeight="1">
      <c r="A399" s="8"/>
      <c r="B399" s="8"/>
      <c r="C399" s="8"/>
      <c r="D399" s="8"/>
      <c r="E399" s="20"/>
      <c r="F399" s="21"/>
      <c r="G399" s="21"/>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row>
    <row r="400" spans="1:35" ht="30" customHeight="1">
      <c r="A400" s="8"/>
      <c r="B400" s="8"/>
      <c r="C400" s="8"/>
      <c r="D400" s="8"/>
      <c r="E400" s="20"/>
      <c r="F400" s="21"/>
      <c r="G400" s="21"/>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row>
    <row r="401" spans="1:35" ht="30" customHeight="1">
      <c r="A401" s="8"/>
      <c r="B401" s="8"/>
      <c r="C401" s="8"/>
      <c r="D401" s="8"/>
      <c r="E401" s="20"/>
      <c r="F401" s="21"/>
      <c r="G401" s="21"/>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row>
    <row r="402" spans="1:35" ht="30" customHeight="1">
      <c r="A402" s="8"/>
      <c r="B402" s="8"/>
      <c r="C402" s="8"/>
      <c r="D402" s="8"/>
      <c r="E402" s="20"/>
      <c r="F402" s="21"/>
      <c r="G402" s="21"/>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row>
    <row r="403" spans="1:35" ht="30" customHeight="1">
      <c r="A403" s="8"/>
      <c r="B403" s="8"/>
      <c r="C403" s="8"/>
      <c r="D403" s="8"/>
      <c r="E403" s="20"/>
      <c r="F403" s="21"/>
      <c r="G403" s="21"/>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row>
    <row r="404" spans="1:35" ht="30" customHeight="1">
      <c r="A404" s="8"/>
      <c r="B404" s="8"/>
      <c r="C404" s="8"/>
      <c r="D404" s="8"/>
      <c r="E404" s="20"/>
      <c r="F404" s="21"/>
      <c r="G404" s="21"/>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row>
    <row r="405" spans="1:35" ht="30" customHeight="1">
      <c r="A405" s="8"/>
      <c r="B405" s="8"/>
      <c r="C405" s="8"/>
      <c r="D405" s="8"/>
      <c r="E405" s="20"/>
      <c r="F405" s="21"/>
      <c r="G405" s="21"/>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row>
    <row r="406" spans="1:35" ht="30" customHeight="1">
      <c r="A406" s="8"/>
      <c r="B406" s="8"/>
      <c r="C406" s="8"/>
      <c r="D406" s="8"/>
      <c r="E406" s="20"/>
      <c r="F406" s="21"/>
      <c r="G406" s="21"/>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row>
    <row r="407" spans="1:35" ht="30" customHeight="1">
      <c r="A407" s="8"/>
      <c r="B407" s="8"/>
      <c r="C407" s="8"/>
      <c r="D407" s="8"/>
      <c r="E407" s="20"/>
      <c r="F407" s="21"/>
      <c r="G407" s="21"/>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row>
    <row r="408" spans="1:35" ht="30" customHeight="1">
      <c r="A408" s="8"/>
      <c r="B408" s="8"/>
      <c r="C408" s="8"/>
      <c r="D408" s="8"/>
      <c r="E408" s="20"/>
      <c r="F408" s="21"/>
      <c r="G408" s="21"/>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row>
    <row r="409" spans="1:35" ht="30" customHeight="1">
      <c r="A409" s="8"/>
      <c r="B409" s="8"/>
      <c r="C409" s="8"/>
      <c r="D409" s="8"/>
      <c r="E409" s="20"/>
      <c r="F409" s="21"/>
      <c r="G409" s="21"/>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row>
    <row r="410" spans="1:35" ht="30" customHeight="1">
      <c r="A410" s="8"/>
      <c r="B410" s="8"/>
      <c r="C410" s="8"/>
      <c r="D410" s="8"/>
      <c r="E410" s="20"/>
      <c r="F410" s="21"/>
      <c r="G410" s="21"/>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row>
    <row r="411" spans="1:35" ht="30" customHeight="1">
      <c r="A411" s="8"/>
      <c r="B411" s="8"/>
      <c r="C411" s="8"/>
      <c r="D411" s="8"/>
      <c r="E411" s="20"/>
      <c r="F411" s="21"/>
      <c r="G411" s="21"/>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row>
    <row r="412" spans="1:35" ht="30" customHeight="1">
      <c r="A412" s="8"/>
      <c r="B412" s="8"/>
      <c r="C412" s="8"/>
      <c r="D412" s="8"/>
      <c r="E412" s="20"/>
      <c r="F412" s="21"/>
      <c r="G412" s="21"/>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row>
    <row r="413" spans="1:35" ht="30" customHeight="1">
      <c r="A413" s="8"/>
      <c r="B413" s="8"/>
      <c r="C413" s="8"/>
      <c r="D413" s="8"/>
      <c r="E413" s="20"/>
      <c r="F413" s="21"/>
      <c r="G413" s="21"/>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row>
    <row r="414" spans="1:35" ht="30" customHeight="1">
      <c r="A414" s="8"/>
      <c r="B414" s="8"/>
      <c r="C414" s="8"/>
      <c r="D414" s="8"/>
      <c r="E414" s="20"/>
      <c r="F414" s="21"/>
      <c r="G414" s="21"/>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row>
    <row r="415" spans="1:35" ht="30" customHeight="1">
      <c r="A415" s="8"/>
      <c r="B415" s="8"/>
      <c r="C415" s="8"/>
      <c r="D415" s="8"/>
      <c r="E415" s="20"/>
      <c r="F415" s="21"/>
      <c r="G415" s="21"/>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row>
    <row r="416" spans="1:35" ht="30" customHeight="1">
      <c r="A416" s="8"/>
      <c r="B416" s="8"/>
      <c r="C416" s="8"/>
      <c r="D416" s="8"/>
      <c r="E416" s="20"/>
      <c r="F416" s="21"/>
      <c r="G416" s="21"/>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row>
    <row r="417" spans="1:35" ht="30" customHeight="1">
      <c r="A417" s="8"/>
      <c r="B417" s="8"/>
      <c r="C417" s="8"/>
      <c r="D417" s="8"/>
      <c r="E417" s="20"/>
      <c r="F417" s="21"/>
      <c r="G417" s="21"/>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row>
    <row r="418" spans="1:35" ht="30" customHeight="1">
      <c r="A418" s="8"/>
      <c r="B418" s="8"/>
      <c r="C418" s="8"/>
      <c r="D418" s="8"/>
      <c r="E418" s="20"/>
      <c r="F418" s="21"/>
      <c r="G418" s="21"/>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row>
    <row r="419" spans="1:35" ht="30" customHeight="1">
      <c r="A419" s="8"/>
      <c r="B419" s="8"/>
      <c r="C419" s="8"/>
      <c r="D419" s="8"/>
      <c r="E419" s="20"/>
      <c r="F419" s="21"/>
      <c r="G419" s="21"/>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row>
    <row r="420" spans="1:35" ht="30" customHeight="1">
      <c r="A420" s="8"/>
      <c r="B420" s="8"/>
      <c r="C420" s="8"/>
      <c r="D420" s="8"/>
      <c r="E420" s="20"/>
      <c r="F420" s="21"/>
      <c r="G420" s="21"/>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row>
    <row r="421" spans="1:35" ht="30" customHeight="1">
      <c r="A421" s="8"/>
      <c r="B421" s="8"/>
      <c r="C421" s="8"/>
      <c r="D421" s="8"/>
      <c r="E421" s="20"/>
      <c r="F421" s="21"/>
      <c r="G421" s="21"/>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row>
    <row r="422" spans="1:35" ht="30" customHeight="1">
      <c r="A422" s="8"/>
      <c r="B422" s="8"/>
      <c r="C422" s="8"/>
      <c r="D422" s="8"/>
      <c r="E422" s="20"/>
      <c r="F422" s="21"/>
      <c r="G422" s="21"/>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row>
    <row r="423" spans="1:35" ht="30" customHeight="1">
      <c r="A423" s="8"/>
      <c r="B423" s="8"/>
      <c r="C423" s="8"/>
      <c r="D423" s="8"/>
      <c r="E423" s="20"/>
      <c r="F423" s="21"/>
      <c r="G423" s="21"/>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row>
    <row r="424" spans="1:35" ht="30" customHeight="1">
      <c r="A424" s="8"/>
      <c r="B424" s="8"/>
      <c r="C424" s="8"/>
      <c r="D424" s="8"/>
      <c r="E424" s="20"/>
      <c r="F424" s="21"/>
      <c r="G424" s="21"/>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row>
    <row r="425" spans="1:35" ht="30" customHeight="1">
      <c r="A425" s="8"/>
      <c r="B425" s="8"/>
      <c r="C425" s="8"/>
      <c r="D425" s="8"/>
      <c r="E425" s="20"/>
      <c r="F425" s="21"/>
      <c r="G425" s="21"/>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row>
    <row r="426" spans="1:35" ht="30" customHeight="1">
      <c r="A426" s="8"/>
      <c r="B426" s="8"/>
      <c r="C426" s="8"/>
      <c r="D426" s="8"/>
      <c r="E426" s="20"/>
      <c r="F426" s="21"/>
      <c r="G426" s="21"/>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row>
    <row r="427" spans="1:35" ht="30" customHeight="1">
      <c r="A427" s="8"/>
      <c r="B427" s="8"/>
      <c r="C427" s="8"/>
      <c r="D427" s="8"/>
      <c r="E427" s="20"/>
      <c r="F427" s="21"/>
      <c r="G427" s="21"/>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row>
    <row r="428" spans="1:35" ht="30" customHeight="1">
      <c r="A428" s="8"/>
      <c r="B428" s="8"/>
      <c r="C428" s="8"/>
      <c r="D428" s="8"/>
      <c r="E428" s="20"/>
      <c r="F428" s="21"/>
      <c r="G428" s="21"/>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row>
    <row r="429" spans="1:35" ht="30" customHeight="1">
      <c r="A429" s="8"/>
      <c r="B429" s="8"/>
      <c r="C429" s="8"/>
      <c r="D429" s="8"/>
      <c r="E429" s="20"/>
      <c r="F429" s="21"/>
      <c r="G429" s="21"/>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row>
    <row r="430" spans="1:35" ht="30" customHeight="1">
      <c r="A430" s="8"/>
      <c r="B430" s="8"/>
      <c r="C430" s="8"/>
      <c r="D430" s="8"/>
      <c r="E430" s="20"/>
      <c r="F430" s="21"/>
      <c r="G430" s="21"/>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row>
    <row r="431" spans="1:35" ht="30" customHeight="1">
      <c r="A431" s="8"/>
      <c r="B431" s="8"/>
      <c r="C431" s="8"/>
      <c r="D431" s="8"/>
      <c r="E431" s="20"/>
      <c r="F431" s="21"/>
      <c r="G431" s="21"/>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row>
    <row r="432" spans="1:35" ht="30" customHeight="1">
      <c r="A432" s="8"/>
      <c r="B432" s="8"/>
      <c r="C432" s="8"/>
      <c r="D432" s="8"/>
      <c r="E432" s="20"/>
      <c r="F432" s="21"/>
      <c r="G432" s="21"/>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row>
    <row r="433" spans="1:35" ht="30" customHeight="1">
      <c r="A433" s="8"/>
      <c r="B433" s="8"/>
      <c r="C433" s="8"/>
      <c r="D433" s="8"/>
      <c r="E433" s="20"/>
      <c r="F433" s="21"/>
      <c r="G433" s="21"/>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row>
    <row r="434" spans="1:35" ht="30" customHeight="1">
      <c r="A434" s="8"/>
      <c r="B434" s="8"/>
      <c r="C434" s="8"/>
      <c r="D434" s="8"/>
      <c r="E434" s="20"/>
      <c r="F434" s="21"/>
      <c r="G434" s="21"/>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row>
    <row r="435" spans="1:35" ht="30" customHeight="1">
      <c r="A435" s="8"/>
      <c r="B435" s="8"/>
      <c r="C435" s="8"/>
      <c r="D435" s="8"/>
      <c r="E435" s="20"/>
      <c r="F435" s="21"/>
      <c r="G435" s="21"/>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row>
    <row r="436" spans="1:35" ht="30" customHeight="1">
      <c r="A436" s="8"/>
      <c r="B436" s="8"/>
      <c r="C436" s="8"/>
      <c r="D436" s="8"/>
      <c r="E436" s="20"/>
      <c r="F436" s="21"/>
      <c r="G436" s="21"/>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row>
    <row r="437" spans="1:35" ht="30" customHeight="1">
      <c r="A437" s="8"/>
      <c r="B437" s="8"/>
      <c r="C437" s="8"/>
      <c r="D437" s="8"/>
      <c r="E437" s="20"/>
      <c r="F437" s="21"/>
      <c r="G437" s="21"/>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row>
    <row r="438" spans="1:35" ht="30" customHeight="1">
      <c r="A438" s="8"/>
      <c r="B438" s="8"/>
      <c r="C438" s="8"/>
      <c r="D438" s="8"/>
      <c r="E438" s="20"/>
      <c r="F438" s="21"/>
      <c r="G438" s="21"/>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row>
    <row r="439" spans="1:35" ht="30" customHeight="1">
      <c r="A439" s="8"/>
      <c r="B439" s="8"/>
      <c r="C439" s="8"/>
      <c r="D439" s="8"/>
      <c r="E439" s="20"/>
      <c r="F439" s="21"/>
      <c r="G439" s="21"/>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row>
    <row r="440" spans="1:35" ht="30" customHeight="1">
      <c r="A440" s="8"/>
      <c r="B440" s="8"/>
      <c r="C440" s="8"/>
      <c r="D440" s="8"/>
      <c r="E440" s="20"/>
      <c r="F440" s="21"/>
      <c r="G440" s="21"/>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row>
    <row r="441" spans="1:35" ht="30" customHeight="1">
      <c r="A441" s="8"/>
      <c r="B441" s="8"/>
      <c r="C441" s="8"/>
      <c r="D441" s="8"/>
      <c r="E441" s="20"/>
      <c r="F441" s="21"/>
      <c r="G441" s="21"/>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row>
    <row r="442" spans="1:35" ht="30" customHeight="1">
      <c r="A442" s="8"/>
      <c r="B442" s="8"/>
      <c r="C442" s="8"/>
      <c r="D442" s="8"/>
      <c r="E442" s="20"/>
      <c r="F442" s="21"/>
      <c r="G442" s="21"/>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row>
    <row r="443" spans="1:35" ht="30" customHeight="1">
      <c r="A443" s="8"/>
      <c r="B443" s="8"/>
      <c r="C443" s="8"/>
      <c r="D443" s="8"/>
      <c r="E443" s="20"/>
      <c r="F443" s="21"/>
      <c r="G443" s="21"/>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row>
    <row r="444" spans="1:35" ht="30" customHeight="1">
      <c r="A444" s="8"/>
      <c r="B444" s="8"/>
      <c r="C444" s="8"/>
      <c r="D444" s="8"/>
      <c r="E444" s="20"/>
      <c r="F444" s="21"/>
      <c r="G444" s="21"/>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row>
    <row r="445" spans="1:35" ht="30" customHeight="1">
      <c r="A445" s="8"/>
      <c r="B445" s="8"/>
      <c r="C445" s="8"/>
      <c r="D445" s="8"/>
      <c r="E445" s="20"/>
      <c r="F445" s="21"/>
      <c r="G445" s="21"/>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row>
    <row r="446" spans="1:35" ht="30" customHeight="1">
      <c r="A446" s="8"/>
      <c r="B446" s="8"/>
      <c r="C446" s="8"/>
      <c r="D446" s="8"/>
      <c r="E446" s="20"/>
      <c r="F446" s="21"/>
      <c r="G446" s="21"/>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row>
    <row r="447" spans="1:35" ht="30" customHeight="1">
      <c r="A447" s="8"/>
      <c r="B447" s="8"/>
      <c r="C447" s="8"/>
      <c r="D447" s="8"/>
      <c r="E447" s="20"/>
      <c r="F447" s="21"/>
      <c r="G447" s="21"/>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row>
    <row r="448" spans="1:35" ht="30" customHeight="1">
      <c r="A448" s="8"/>
      <c r="B448" s="8"/>
      <c r="C448" s="8"/>
      <c r="D448" s="8"/>
      <c r="E448" s="20"/>
      <c r="F448" s="21"/>
      <c r="G448" s="21"/>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row>
    <row r="449" spans="1:35" ht="30" customHeight="1">
      <c r="A449" s="8"/>
      <c r="B449" s="8"/>
      <c r="C449" s="8"/>
      <c r="D449" s="8"/>
      <c r="E449" s="20"/>
      <c r="F449" s="21"/>
      <c r="G449" s="21"/>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row>
    <row r="450" spans="1:35" ht="30" customHeight="1">
      <c r="A450" s="8"/>
      <c r="B450" s="8"/>
      <c r="C450" s="8"/>
      <c r="D450" s="8"/>
      <c r="E450" s="20"/>
      <c r="F450" s="21"/>
      <c r="G450" s="21"/>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row>
    <row r="451" spans="1:35" ht="30" customHeight="1">
      <c r="A451" s="8"/>
      <c r="B451" s="8"/>
      <c r="C451" s="8"/>
      <c r="D451" s="8"/>
      <c r="E451" s="20"/>
      <c r="F451" s="21"/>
      <c r="G451" s="21"/>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row>
    <row r="452" spans="1:35" ht="30" customHeight="1">
      <c r="A452" s="8"/>
      <c r="B452" s="8"/>
      <c r="C452" s="8"/>
      <c r="D452" s="8"/>
      <c r="E452" s="20"/>
      <c r="F452" s="21"/>
      <c r="G452" s="21"/>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row>
    <row r="453" spans="1:35" ht="30" customHeight="1">
      <c r="A453" s="8"/>
      <c r="B453" s="8"/>
      <c r="C453" s="8"/>
      <c r="D453" s="8"/>
      <c r="E453" s="20"/>
      <c r="F453" s="21"/>
      <c r="G453" s="21"/>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row>
    <row r="454" spans="1:35" ht="30" customHeight="1">
      <c r="A454" s="8"/>
      <c r="B454" s="8"/>
      <c r="C454" s="8"/>
      <c r="D454" s="8"/>
      <c r="E454" s="20"/>
      <c r="F454" s="21"/>
      <c r="G454" s="21"/>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row>
    <row r="455" spans="1:35" ht="30" customHeight="1">
      <c r="A455" s="8"/>
      <c r="B455" s="8"/>
      <c r="C455" s="8"/>
      <c r="D455" s="8"/>
      <c r="E455" s="20"/>
      <c r="F455" s="21"/>
      <c r="G455" s="21"/>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row>
    <row r="456" spans="1:35" ht="30" customHeight="1">
      <c r="A456" s="8"/>
      <c r="B456" s="8"/>
      <c r="C456" s="8"/>
      <c r="D456" s="8"/>
      <c r="E456" s="20"/>
      <c r="F456" s="21"/>
      <c r="G456" s="21"/>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row>
    <row r="457" spans="1:35" ht="30" customHeight="1">
      <c r="A457" s="8"/>
      <c r="B457" s="8"/>
      <c r="C457" s="8"/>
      <c r="D457" s="8"/>
      <c r="E457" s="20"/>
      <c r="F457" s="21"/>
      <c r="G457" s="21"/>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row>
    <row r="458" spans="1:35" ht="30" customHeight="1">
      <c r="A458" s="8"/>
      <c r="B458" s="8"/>
      <c r="C458" s="8"/>
      <c r="D458" s="8"/>
      <c r="E458" s="20"/>
      <c r="F458" s="21"/>
      <c r="G458" s="21"/>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row>
    <row r="459" spans="1:35" ht="30" customHeight="1">
      <c r="A459" s="8"/>
      <c r="B459" s="8"/>
      <c r="C459" s="8"/>
      <c r="D459" s="8"/>
      <c r="E459" s="20"/>
      <c r="F459" s="21"/>
      <c r="G459" s="21"/>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row>
    <row r="460" spans="1:35" ht="30" customHeight="1">
      <c r="A460" s="8"/>
      <c r="B460" s="8"/>
      <c r="C460" s="8"/>
      <c r="D460" s="8"/>
      <c r="E460" s="20"/>
      <c r="F460" s="21"/>
      <c r="G460" s="21"/>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row>
    <row r="461" spans="1:35" ht="30" customHeight="1">
      <c r="A461" s="8"/>
      <c r="B461" s="8"/>
      <c r="C461" s="8"/>
      <c r="D461" s="8"/>
      <c r="E461" s="20"/>
      <c r="F461" s="21"/>
      <c r="G461" s="21"/>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row>
    <row r="462" spans="1:35" ht="30" customHeight="1">
      <c r="A462" s="8"/>
      <c r="B462" s="8"/>
      <c r="C462" s="8"/>
      <c r="D462" s="8"/>
      <c r="E462" s="20"/>
      <c r="F462" s="21"/>
      <c r="G462" s="21"/>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row>
    <row r="463" spans="1:35" ht="30" customHeight="1">
      <c r="A463" s="8"/>
      <c r="B463" s="8"/>
      <c r="C463" s="8"/>
      <c r="D463" s="8"/>
      <c r="E463" s="20"/>
      <c r="F463" s="21"/>
      <c r="G463" s="21"/>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row>
    <row r="464" spans="1:35" ht="30" customHeight="1">
      <c r="A464" s="8"/>
      <c r="B464" s="8"/>
      <c r="C464" s="8"/>
      <c r="D464" s="8"/>
      <c r="E464" s="20"/>
      <c r="F464" s="21"/>
      <c r="G464" s="21"/>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row>
    <row r="465" spans="1:35" ht="30" customHeight="1">
      <c r="A465" s="8"/>
      <c r="B465" s="8"/>
      <c r="C465" s="8"/>
      <c r="D465" s="8"/>
      <c r="E465" s="20"/>
      <c r="F465" s="21"/>
      <c r="G465" s="21"/>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row>
    <row r="466" spans="1:35" ht="30" customHeight="1">
      <c r="A466" s="8"/>
      <c r="B466" s="8"/>
      <c r="C466" s="8"/>
      <c r="D466" s="8"/>
      <c r="E466" s="20"/>
      <c r="F466" s="21"/>
      <c r="G466" s="21"/>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row>
    <row r="467" spans="1:35" ht="30" customHeight="1">
      <c r="A467" s="8"/>
      <c r="B467" s="8"/>
      <c r="C467" s="8"/>
      <c r="D467" s="8"/>
      <c r="E467" s="20"/>
      <c r="F467" s="21"/>
      <c r="G467" s="21"/>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row>
    <row r="468" spans="1:35" ht="30" customHeight="1">
      <c r="A468" s="8"/>
      <c r="B468" s="8"/>
      <c r="C468" s="8"/>
      <c r="D468" s="8"/>
      <c r="E468" s="20"/>
      <c r="F468" s="21"/>
      <c r="G468" s="21"/>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row>
    <row r="469" spans="1:35" ht="30" customHeight="1">
      <c r="A469" s="8"/>
      <c r="B469" s="8"/>
      <c r="C469" s="8"/>
      <c r="D469" s="8"/>
      <c r="E469" s="20"/>
      <c r="F469" s="21"/>
      <c r="G469" s="21"/>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row>
    <row r="470" spans="1:35" ht="30" customHeight="1">
      <c r="A470" s="8"/>
      <c r="B470" s="8"/>
      <c r="C470" s="8"/>
      <c r="D470" s="8"/>
      <c r="E470" s="20"/>
      <c r="F470" s="21"/>
      <c r="G470" s="21"/>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row>
    <row r="471" spans="1:35" ht="30" customHeight="1">
      <c r="A471" s="8"/>
      <c r="B471" s="8"/>
      <c r="C471" s="8"/>
      <c r="D471" s="8"/>
      <c r="E471" s="20"/>
      <c r="F471" s="21"/>
      <c r="G471" s="21"/>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row>
    <row r="472" spans="1:35" ht="30" customHeight="1">
      <c r="A472" s="8"/>
      <c r="B472" s="8"/>
      <c r="C472" s="8"/>
      <c r="D472" s="8"/>
      <c r="E472" s="20"/>
      <c r="F472" s="21"/>
      <c r="G472" s="21"/>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row>
    <row r="473" spans="1:35" ht="30" customHeight="1">
      <c r="A473" s="8"/>
      <c r="B473" s="8"/>
      <c r="C473" s="8"/>
      <c r="D473" s="8"/>
      <c r="E473" s="20"/>
      <c r="F473" s="21"/>
      <c r="G473" s="21"/>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row>
    <row r="474" spans="1:35" ht="30" customHeight="1">
      <c r="A474" s="8"/>
      <c r="B474" s="8"/>
      <c r="C474" s="8"/>
      <c r="D474" s="8"/>
      <c r="E474" s="20"/>
      <c r="F474" s="21"/>
      <c r="G474" s="21"/>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row>
    <row r="475" spans="1:35" ht="30" customHeight="1">
      <c r="A475" s="8"/>
      <c r="B475" s="8"/>
      <c r="C475" s="8"/>
      <c r="D475" s="8"/>
      <c r="E475" s="20"/>
      <c r="F475" s="21"/>
      <c r="G475" s="21"/>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row>
    <row r="476" spans="1:35" ht="30" customHeight="1">
      <c r="A476" s="8"/>
      <c r="B476" s="8"/>
      <c r="C476" s="8"/>
      <c r="D476" s="8"/>
      <c r="E476" s="20"/>
      <c r="F476" s="21"/>
      <c r="G476" s="21"/>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row>
    <row r="477" spans="1:35" ht="30" customHeight="1">
      <c r="A477" s="8"/>
      <c r="B477" s="8"/>
      <c r="C477" s="8"/>
      <c r="D477" s="8"/>
      <c r="E477" s="20"/>
      <c r="F477" s="21"/>
      <c r="G477" s="21"/>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row>
    <row r="478" spans="1:35" ht="30" customHeight="1">
      <c r="A478" s="8"/>
      <c r="B478" s="8"/>
      <c r="C478" s="8"/>
      <c r="D478" s="8"/>
      <c r="E478" s="20"/>
      <c r="F478" s="21"/>
      <c r="G478" s="21"/>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row>
    <row r="479" spans="1:35" ht="30" customHeight="1">
      <c r="A479" s="8"/>
      <c r="B479" s="8"/>
      <c r="C479" s="8"/>
      <c r="D479" s="8"/>
      <c r="E479" s="20"/>
      <c r="F479" s="21"/>
      <c r="G479" s="21"/>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row>
    <row r="480" spans="1:35" ht="30" customHeight="1">
      <c r="A480" s="8"/>
      <c r="B480" s="8"/>
      <c r="C480" s="8"/>
      <c r="D480" s="8"/>
      <c r="E480" s="20"/>
      <c r="F480" s="21"/>
      <c r="G480" s="21"/>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row>
    <row r="481" spans="1:35" ht="30" customHeight="1">
      <c r="A481" s="8"/>
      <c r="B481" s="8"/>
      <c r="C481" s="8"/>
      <c r="D481" s="8"/>
      <c r="E481" s="20"/>
      <c r="F481" s="21"/>
      <c r="G481" s="21"/>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row>
    <row r="482" spans="1:35" ht="30" customHeight="1">
      <c r="A482" s="8"/>
      <c r="B482" s="8"/>
      <c r="C482" s="8"/>
      <c r="D482" s="8"/>
      <c r="E482" s="20"/>
      <c r="F482" s="21"/>
      <c r="G482" s="21"/>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row>
    <row r="483" spans="1:35" ht="30" customHeight="1">
      <c r="A483" s="8"/>
      <c r="B483" s="8"/>
      <c r="C483" s="8"/>
      <c r="D483" s="8"/>
      <c r="E483" s="20"/>
      <c r="F483" s="21"/>
      <c r="G483" s="21"/>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row>
    <row r="484" spans="1:35" ht="30" customHeight="1">
      <c r="A484" s="8"/>
      <c r="B484" s="8"/>
      <c r="C484" s="8"/>
      <c r="D484" s="8"/>
      <c r="E484" s="20"/>
      <c r="F484" s="21"/>
      <c r="G484" s="21"/>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row>
    <row r="485" spans="1:35" ht="30" customHeight="1">
      <c r="A485" s="8"/>
      <c r="B485" s="8"/>
      <c r="C485" s="8"/>
      <c r="D485" s="8"/>
      <c r="E485" s="20"/>
      <c r="F485" s="21"/>
      <c r="G485" s="21"/>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row>
    <row r="486" spans="1:35" ht="30" customHeight="1">
      <c r="A486" s="8"/>
      <c r="B486" s="8"/>
      <c r="C486" s="8"/>
      <c r="D486" s="8"/>
      <c r="E486" s="20"/>
      <c r="F486" s="21"/>
      <c r="G486" s="21"/>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row>
    <row r="487" spans="1:35" ht="30" customHeight="1">
      <c r="A487" s="8"/>
      <c r="B487" s="8"/>
      <c r="C487" s="8"/>
      <c r="D487" s="8"/>
      <c r="E487" s="20"/>
      <c r="F487" s="21"/>
      <c r="G487" s="21"/>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row>
    <row r="488" spans="1:35" ht="30" customHeight="1">
      <c r="A488" s="8"/>
      <c r="B488" s="8"/>
      <c r="C488" s="8"/>
      <c r="D488" s="8"/>
      <c r="E488" s="20"/>
      <c r="F488" s="21"/>
      <c r="G488" s="21"/>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row>
    <row r="489" spans="1:35" ht="30" customHeight="1">
      <c r="A489" s="8"/>
      <c r="B489" s="8"/>
      <c r="C489" s="8"/>
      <c r="D489" s="8"/>
      <c r="E489" s="20"/>
      <c r="F489" s="21"/>
      <c r="G489" s="21"/>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row>
    <row r="490" spans="1:35" ht="30" customHeight="1">
      <c r="A490" s="8"/>
      <c r="B490" s="8"/>
      <c r="C490" s="8"/>
      <c r="D490" s="8"/>
      <c r="E490" s="20"/>
      <c r="F490" s="21"/>
      <c r="G490" s="21"/>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row>
    <row r="491" spans="1:35" ht="30" customHeight="1">
      <c r="A491" s="8"/>
      <c r="B491" s="8"/>
      <c r="C491" s="8"/>
      <c r="D491" s="8"/>
      <c r="E491" s="20"/>
      <c r="F491" s="21"/>
      <c r="G491" s="21"/>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row>
    <row r="492" spans="1:35" ht="30" customHeight="1">
      <c r="A492" s="8"/>
      <c r="B492" s="8"/>
      <c r="C492" s="8"/>
      <c r="D492" s="8"/>
      <c r="E492" s="20"/>
      <c r="F492" s="21"/>
      <c r="G492" s="21"/>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row>
    <row r="493" spans="1:35" ht="30" customHeight="1">
      <c r="A493" s="8"/>
      <c r="B493" s="8"/>
      <c r="C493" s="8"/>
      <c r="D493" s="8"/>
      <c r="E493" s="20"/>
      <c r="F493" s="21"/>
      <c r="G493" s="21"/>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row>
    <row r="494" spans="1:35" ht="30" customHeight="1">
      <c r="A494" s="8"/>
      <c r="B494" s="8"/>
      <c r="C494" s="8"/>
      <c r="D494" s="8"/>
      <c r="E494" s="20"/>
      <c r="F494" s="21"/>
      <c r="G494" s="21"/>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row>
    <row r="495" spans="1:35" ht="30" customHeight="1">
      <c r="A495" s="8"/>
      <c r="B495" s="8"/>
      <c r="C495" s="8"/>
      <c r="D495" s="8"/>
      <c r="E495" s="20"/>
      <c r="F495" s="21"/>
      <c r="G495" s="21"/>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row>
    <row r="496" spans="1:35" ht="30" customHeight="1">
      <c r="A496" s="8"/>
      <c r="B496" s="8"/>
      <c r="C496" s="8"/>
      <c r="D496" s="8"/>
      <c r="E496" s="20"/>
      <c r="F496" s="21"/>
      <c r="G496" s="21"/>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row>
    <row r="497" spans="1:35" ht="30" customHeight="1">
      <c r="A497" s="8"/>
      <c r="B497" s="8"/>
      <c r="C497" s="8"/>
      <c r="D497" s="8"/>
      <c r="E497" s="20"/>
      <c r="F497" s="21"/>
      <c r="G497" s="21"/>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row>
    <row r="498" spans="1:35" ht="30" customHeight="1">
      <c r="A498" s="8"/>
      <c r="B498" s="8"/>
      <c r="C498" s="8"/>
      <c r="D498" s="8"/>
      <c r="E498" s="20"/>
      <c r="F498" s="21"/>
      <c r="G498" s="21"/>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row>
    <row r="499" spans="1:35" ht="30" customHeight="1">
      <c r="A499" s="8"/>
      <c r="B499" s="8"/>
      <c r="C499" s="8"/>
      <c r="D499" s="8"/>
      <c r="E499" s="20"/>
      <c r="F499" s="21"/>
      <c r="G499" s="21"/>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row>
    <row r="500" spans="1:35" ht="30" customHeight="1">
      <c r="A500" s="8"/>
      <c r="B500" s="8"/>
      <c r="C500" s="8"/>
      <c r="D500" s="8"/>
      <c r="E500" s="20"/>
      <c r="F500" s="21"/>
      <c r="G500" s="21"/>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row>
    <row r="501" spans="1:35" ht="30" customHeight="1">
      <c r="A501" s="8"/>
      <c r="B501" s="8"/>
      <c r="C501" s="8"/>
      <c r="D501" s="8"/>
      <c r="E501" s="20"/>
      <c r="F501" s="21"/>
      <c r="G501" s="21"/>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row>
    <row r="502" spans="1:35" ht="30" customHeight="1">
      <c r="A502" s="8"/>
      <c r="B502" s="8"/>
      <c r="C502" s="8"/>
      <c r="D502" s="8"/>
      <c r="E502" s="20"/>
      <c r="F502" s="21"/>
      <c r="G502" s="21"/>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row>
    <row r="503" spans="1:35" ht="30" customHeight="1">
      <c r="A503" s="8"/>
      <c r="B503" s="8"/>
      <c r="C503" s="8"/>
      <c r="D503" s="8"/>
      <c r="E503" s="20"/>
      <c r="F503" s="21"/>
      <c r="G503" s="21"/>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row>
    <row r="504" spans="1:35" ht="30" customHeight="1">
      <c r="A504" s="8"/>
      <c r="B504" s="8"/>
      <c r="C504" s="8"/>
      <c r="D504" s="8"/>
      <c r="E504" s="20"/>
      <c r="F504" s="21"/>
      <c r="G504" s="21"/>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row>
    <row r="505" spans="1:35" ht="30" customHeight="1">
      <c r="A505" s="8"/>
      <c r="B505" s="8"/>
      <c r="C505" s="8"/>
      <c r="D505" s="8"/>
      <c r="E505" s="20"/>
      <c r="F505" s="21"/>
      <c r="G505" s="21"/>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row>
    <row r="506" spans="1:35" ht="30" customHeight="1">
      <c r="A506" s="8"/>
      <c r="B506" s="8"/>
      <c r="C506" s="8"/>
      <c r="D506" s="8"/>
      <c r="E506" s="20"/>
      <c r="F506" s="21"/>
      <c r="G506" s="21"/>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row>
    <row r="507" spans="1:35" ht="30" customHeight="1">
      <c r="A507" s="8"/>
      <c r="B507" s="8"/>
      <c r="C507" s="8"/>
      <c r="D507" s="8"/>
      <c r="E507" s="20"/>
      <c r="F507" s="21"/>
      <c r="G507" s="21"/>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row>
    <row r="508" spans="1:35" ht="30" customHeight="1">
      <c r="A508" s="8"/>
      <c r="B508" s="8"/>
      <c r="C508" s="8"/>
      <c r="D508" s="8"/>
      <c r="E508" s="20"/>
      <c r="F508" s="21"/>
      <c r="G508" s="21"/>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row>
    <row r="509" spans="1:35" ht="30" customHeight="1">
      <c r="A509" s="8"/>
      <c r="B509" s="8"/>
      <c r="C509" s="8"/>
      <c r="D509" s="8"/>
      <c r="E509" s="20"/>
      <c r="F509" s="21"/>
      <c r="G509" s="21"/>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row>
    <row r="510" spans="1:35" ht="30" customHeight="1">
      <c r="A510" s="8"/>
      <c r="B510" s="8"/>
      <c r="C510" s="8"/>
      <c r="D510" s="8"/>
      <c r="E510" s="20"/>
      <c r="F510" s="21"/>
      <c r="G510" s="21"/>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row>
    <row r="511" spans="1:35" ht="30" customHeight="1">
      <c r="A511" s="8"/>
      <c r="B511" s="8"/>
      <c r="C511" s="8"/>
      <c r="D511" s="8"/>
      <c r="E511" s="20"/>
      <c r="F511" s="21"/>
      <c r="G511" s="21"/>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row>
    <row r="512" spans="1:35" ht="30" customHeight="1">
      <c r="A512" s="8"/>
      <c r="B512" s="8"/>
      <c r="C512" s="8"/>
      <c r="D512" s="8"/>
      <c r="E512" s="20"/>
      <c r="F512" s="21"/>
      <c r="G512" s="21"/>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row>
    <row r="513" spans="1:35" ht="30" customHeight="1">
      <c r="A513" s="8"/>
      <c r="B513" s="8"/>
      <c r="C513" s="8"/>
      <c r="D513" s="8"/>
      <c r="E513" s="20"/>
      <c r="F513" s="21"/>
      <c r="G513" s="21"/>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row>
    <row r="514" spans="1:35" ht="30" customHeight="1">
      <c r="A514" s="8"/>
      <c r="B514" s="8"/>
      <c r="C514" s="8"/>
      <c r="D514" s="8"/>
      <c r="E514" s="20"/>
      <c r="F514" s="21"/>
      <c r="G514" s="21"/>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row>
    <row r="515" spans="1:35" ht="30" customHeight="1">
      <c r="A515" s="8"/>
      <c r="B515" s="8"/>
      <c r="C515" s="8"/>
      <c r="D515" s="8"/>
      <c r="E515" s="20"/>
      <c r="F515" s="21"/>
      <c r="G515" s="21"/>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row>
    <row r="516" spans="1:35" ht="30" customHeight="1">
      <c r="A516" s="8"/>
      <c r="B516" s="8"/>
      <c r="C516" s="8"/>
      <c r="D516" s="8"/>
      <c r="E516" s="20"/>
      <c r="F516" s="21"/>
      <c r="G516" s="21"/>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row>
    <row r="517" spans="1:35" ht="30" customHeight="1">
      <c r="A517" s="8"/>
      <c r="B517" s="8"/>
      <c r="C517" s="8"/>
      <c r="D517" s="8"/>
      <c r="E517" s="20"/>
      <c r="F517" s="21"/>
      <c r="G517" s="21"/>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row>
    <row r="518" spans="1:35" ht="30" customHeight="1">
      <c r="A518" s="8"/>
      <c r="B518" s="8"/>
      <c r="C518" s="8"/>
      <c r="D518" s="8"/>
      <c r="E518" s="20"/>
      <c r="F518" s="21"/>
      <c r="G518" s="21"/>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row>
    <row r="519" spans="1:35" ht="30" customHeight="1">
      <c r="A519" s="8"/>
      <c r="B519" s="8"/>
      <c r="C519" s="8"/>
      <c r="D519" s="8"/>
      <c r="E519" s="20"/>
      <c r="F519" s="21"/>
      <c r="G519" s="21"/>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row>
    <row r="520" spans="1:35" ht="30" customHeight="1">
      <c r="A520" s="8"/>
      <c r="B520" s="8"/>
      <c r="C520" s="8"/>
      <c r="D520" s="8"/>
      <c r="E520" s="20"/>
      <c r="F520" s="21"/>
      <c r="G520" s="21"/>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row>
    <row r="521" spans="1:35" ht="30" customHeight="1">
      <c r="A521" s="8"/>
      <c r="B521" s="8"/>
      <c r="C521" s="8"/>
      <c r="D521" s="8"/>
      <c r="E521" s="20"/>
      <c r="F521" s="21"/>
      <c r="G521" s="21"/>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row>
    <row r="522" spans="1:35" ht="30" customHeight="1">
      <c r="A522" s="8"/>
      <c r="B522" s="8"/>
      <c r="C522" s="8"/>
      <c r="D522" s="8"/>
      <c r="E522" s="20"/>
      <c r="F522" s="21"/>
      <c r="G522" s="21"/>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row>
    <row r="523" spans="1:35" ht="30" customHeight="1">
      <c r="A523" s="8"/>
      <c r="B523" s="8"/>
      <c r="C523" s="8"/>
      <c r="D523" s="8"/>
      <c r="E523" s="20"/>
      <c r="F523" s="21"/>
      <c r="G523" s="21"/>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row>
    <row r="524" spans="1:35" ht="30" customHeight="1">
      <c r="A524" s="8"/>
      <c r="B524" s="8"/>
      <c r="C524" s="8"/>
      <c r="D524" s="8"/>
      <c r="E524" s="20"/>
      <c r="F524" s="21"/>
      <c r="G524" s="21"/>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row>
    <row r="525" spans="1:35" ht="30" customHeight="1">
      <c r="A525" s="8"/>
      <c r="B525" s="8"/>
      <c r="C525" s="8"/>
      <c r="D525" s="8"/>
      <c r="E525" s="20"/>
      <c r="F525" s="21"/>
      <c r="G525" s="21"/>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row>
    <row r="526" spans="1:35" ht="30" customHeight="1">
      <c r="A526" s="8"/>
      <c r="B526" s="8"/>
      <c r="C526" s="8"/>
      <c r="D526" s="8"/>
      <c r="E526" s="20"/>
      <c r="F526" s="21"/>
      <c r="G526" s="21"/>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row>
    <row r="527" spans="1:35" ht="30" customHeight="1">
      <c r="A527" s="8"/>
      <c r="B527" s="8"/>
      <c r="C527" s="8"/>
      <c r="D527" s="8"/>
      <c r="E527" s="20"/>
      <c r="F527" s="21"/>
      <c r="G527" s="21"/>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row>
    <row r="528" spans="1:35" ht="30" customHeight="1">
      <c r="A528" s="8"/>
      <c r="B528" s="8"/>
      <c r="C528" s="8"/>
      <c r="D528" s="8"/>
      <c r="E528" s="20"/>
      <c r="F528" s="21"/>
      <c r="G528" s="21"/>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row>
    <row r="529" spans="1:35" ht="30" customHeight="1">
      <c r="A529" s="8"/>
      <c r="B529" s="8"/>
      <c r="C529" s="8"/>
      <c r="D529" s="8"/>
      <c r="E529" s="20"/>
      <c r="F529" s="21"/>
      <c r="G529" s="21"/>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row>
    <row r="530" spans="1:35" ht="30" customHeight="1">
      <c r="A530" s="8"/>
      <c r="B530" s="8"/>
      <c r="C530" s="8"/>
      <c r="D530" s="8"/>
      <c r="E530" s="20"/>
      <c r="F530" s="21"/>
      <c r="G530" s="21"/>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row>
    <row r="531" spans="1:35" ht="30" customHeight="1">
      <c r="A531" s="8"/>
      <c r="B531" s="8"/>
      <c r="C531" s="8"/>
      <c r="D531" s="8"/>
      <c r="E531" s="20"/>
      <c r="F531" s="21"/>
      <c r="G531" s="21"/>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row>
    <row r="532" spans="1:35" ht="30" customHeight="1">
      <c r="A532" s="8"/>
      <c r="B532" s="8"/>
      <c r="C532" s="8"/>
      <c r="D532" s="8"/>
      <c r="E532" s="20"/>
      <c r="F532" s="21"/>
      <c r="G532" s="21"/>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row>
    <row r="533" spans="1:35" ht="30" customHeight="1">
      <c r="A533" s="8"/>
      <c r="B533" s="8"/>
      <c r="C533" s="8"/>
      <c r="D533" s="8"/>
      <c r="E533" s="20"/>
      <c r="F533" s="21"/>
      <c r="G533" s="21"/>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row>
    <row r="534" spans="1:35" ht="30" customHeight="1">
      <c r="A534" s="8"/>
      <c r="B534" s="8"/>
      <c r="C534" s="8"/>
      <c r="D534" s="8"/>
      <c r="E534" s="20"/>
      <c r="F534" s="21"/>
      <c r="G534" s="21"/>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row>
    <row r="535" spans="1:35" ht="30" customHeight="1">
      <c r="A535" s="8"/>
      <c r="B535" s="8"/>
      <c r="C535" s="8"/>
      <c r="D535" s="8"/>
      <c r="E535" s="20"/>
      <c r="F535" s="21"/>
      <c r="G535" s="21"/>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row>
    <row r="536" spans="1:35" ht="30" customHeight="1">
      <c r="A536" s="8"/>
      <c r="B536" s="8"/>
      <c r="C536" s="8"/>
      <c r="D536" s="8"/>
      <c r="E536" s="20"/>
      <c r="F536" s="21"/>
      <c r="G536" s="21"/>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row>
    <row r="537" spans="1:35" ht="30" customHeight="1">
      <c r="A537" s="8"/>
      <c r="B537" s="8"/>
      <c r="C537" s="8"/>
      <c r="D537" s="8"/>
      <c r="E537" s="20"/>
      <c r="F537" s="21"/>
      <c r="G537" s="21"/>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row>
    <row r="538" spans="1:35" ht="30" customHeight="1">
      <c r="A538" s="8"/>
      <c r="B538" s="8"/>
      <c r="C538" s="8"/>
      <c r="D538" s="8"/>
      <c r="E538" s="20"/>
      <c r="F538" s="21"/>
      <c r="G538" s="21"/>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row>
    <row r="539" spans="1:35" ht="30" customHeight="1">
      <c r="A539" s="8"/>
      <c r="B539" s="8"/>
      <c r="C539" s="8"/>
      <c r="D539" s="8"/>
      <c r="E539" s="20"/>
      <c r="F539" s="21"/>
      <c r="G539" s="21"/>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row>
    <row r="540" spans="1:35" ht="30" customHeight="1">
      <c r="A540" s="8"/>
      <c r="B540" s="8"/>
      <c r="C540" s="8"/>
      <c r="D540" s="8"/>
      <c r="E540" s="20"/>
      <c r="F540" s="21"/>
      <c r="G540" s="21"/>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row>
    <row r="541" spans="1:35" ht="30" customHeight="1">
      <c r="A541" s="8"/>
      <c r="B541" s="8"/>
      <c r="C541" s="8"/>
      <c r="D541" s="8"/>
      <c r="E541" s="20"/>
      <c r="F541" s="21"/>
      <c r="G541" s="21"/>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row>
    <row r="542" spans="1:35" ht="30" customHeight="1">
      <c r="A542" s="8"/>
      <c r="B542" s="8"/>
      <c r="C542" s="8"/>
      <c r="D542" s="8"/>
      <c r="E542" s="20"/>
      <c r="F542" s="21"/>
      <c r="G542" s="21"/>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row>
    <row r="543" spans="1:35" ht="30" customHeight="1">
      <c r="A543" s="8"/>
      <c r="B543" s="8"/>
      <c r="C543" s="8"/>
      <c r="D543" s="8"/>
      <c r="E543" s="20"/>
      <c r="F543" s="21"/>
      <c r="G543" s="21"/>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row>
    <row r="544" spans="1:35" ht="30" customHeight="1">
      <c r="A544" s="8"/>
      <c r="B544" s="8"/>
      <c r="C544" s="8"/>
      <c r="D544" s="8"/>
      <c r="E544" s="20"/>
      <c r="F544" s="21"/>
      <c r="G544" s="21"/>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row>
    <row r="545" spans="1:35" ht="30" customHeight="1">
      <c r="A545" s="8"/>
      <c r="B545" s="8"/>
      <c r="C545" s="8"/>
      <c r="D545" s="8"/>
      <c r="E545" s="20"/>
      <c r="F545" s="21"/>
      <c r="G545" s="21"/>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row>
    <row r="546" spans="1:35" ht="30" customHeight="1">
      <c r="A546" s="8"/>
      <c r="B546" s="8"/>
      <c r="C546" s="8"/>
      <c r="D546" s="8"/>
      <c r="E546" s="20"/>
      <c r="F546" s="21"/>
      <c r="G546" s="21"/>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row>
    <row r="547" spans="1:35" ht="30" customHeight="1">
      <c r="A547" s="8"/>
      <c r="B547" s="8"/>
      <c r="C547" s="8"/>
      <c r="D547" s="8"/>
      <c r="E547" s="20"/>
      <c r="F547" s="21"/>
      <c r="G547" s="21"/>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row>
    <row r="548" spans="1:35" ht="30" customHeight="1">
      <c r="A548" s="8"/>
      <c r="B548" s="8"/>
      <c r="C548" s="8"/>
      <c r="D548" s="8"/>
      <c r="E548" s="20"/>
      <c r="F548" s="21"/>
      <c r="G548" s="21"/>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row>
    <row r="549" spans="1:35" ht="30" customHeight="1">
      <c r="A549" s="8"/>
      <c r="B549" s="8"/>
      <c r="C549" s="8"/>
      <c r="D549" s="8"/>
      <c r="E549" s="20"/>
      <c r="F549" s="21"/>
      <c r="G549" s="21"/>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row>
    <row r="550" spans="1:35" ht="30" customHeight="1">
      <c r="A550" s="8"/>
      <c r="B550" s="8"/>
      <c r="C550" s="8"/>
      <c r="D550" s="8"/>
      <c r="E550" s="20"/>
      <c r="F550" s="21"/>
      <c r="G550" s="21"/>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row>
    <row r="551" spans="1:35" ht="30" customHeight="1">
      <c r="A551" s="8"/>
      <c r="B551" s="8"/>
      <c r="C551" s="8"/>
      <c r="D551" s="8"/>
      <c r="E551" s="20"/>
      <c r="F551" s="21"/>
      <c r="G551" s="21"/>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row>
    <row r="552" spans="1:35" ht="30" customHeight="1">
      <c r="A552" s="8"/>
      <c r="B552" s="8"/>
      <c r="C552" s="8"/>
      <c r="D552" s="8"/>
      <c r="E552" s="20"/>
      <c r="F552" s="21"/>
      <c r="G552" s="21"/>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row>
    <row r="553" spans="1:35" ht="30" customHeight="1">
      <c r="A553" s="8"/>
      <c r="B553" s="8"/>
      <c r="C553" s="8"/>
      <c r="D553" s="8"/>
      <c r="E553" s="20"/>
      <c r="F553" s="21"/>
      <c r="G553" s="21"/>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row>
    <row r="554" spans="1:35" ht="30" customHeight="1">
      <c r="A554" s="8"/>
      <c r="B554" s="8"/>
      <c r="C554" s="8"/>
      <c r="D554" s="8"/>
      <c r="E554" s="20"/>
      <c r="F554" s="21"/>
      <c r="G554" s="21"/>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row>
    <row r="555" spans="1:35" ht="30" customHeight="1">
      <c r="A555" s="8"/>
      <c r="B555" s="8"/>
      <c r="C555" s="8"/>
      <c r="D555" s="8"/>
      <c r="E555" s="20"/>
      <c r="F555" s="21"/>
      <c r="G555" s="21"/>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row>
    <row r="556" spans="1:35" ht="30" customHeight="1">
      <c r="A556" s="8"/>
      <c r="B556" s="8"/>
      <c r="C556" s="8"/>
      <c r="D556" s="8"/>
      <c r="E556" s="20"/>
      <c r="F556" s="21"/>
      <c r="G556" s="21"/>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row>
    <row r="557" spans="1:35" ht="30" customHeight="1">
      <c r="A557" s="8"/>
      <c r="B557" s="8"/>
      <c r="C557" s="8"/>
      <c r="D557" s="8"/>
      <c r="E557" s="20"/>
      <c r="F557" s="21"/>
      <c r="G557" s="21"/>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row>
    <row r="558" spans="1:35" ht="30" customHeight="1">
      <c r="A558" s="8"/>
      <c r="B558" s="8"/>
      <c r="C558" s="8"/>
      <c r="D558" s="8"/>
      <c r="E558" s="20"/>
      <c r="F558" s="21"/>
      <c r="G558" s="21"/>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row>
    <row r="559" spans="1:35" ht="30" customHeight="1">
      <c r="A559" s="8"/>
      <c r="B559" s="8"/>
      <c r="C559" s="8"/>
      <c r="D559" s="8"/>
      <c r="E559" s="20"/>
      <c r="F559" s="21"/>
      <c r="G559" s="21"/>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row>
    <row r="560" spans="1:35" ht="30" customHeight="1">
      <c r="A560" s="8"/>
      <c r="B560" s="8"/>
      <c r="C560" s="8"/>
      <c r="D560" s="8"/>
      <c r="E560" s="20"/>
      <c r="F560" s="21"/>
      <c r="G560" s="21"/>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row>
    <row r="561" spans="1:35" ht="30" customHeight="1">
      <c r="A561" s="8"/>
      <c r="B561" s="8"/>
      <c r="C561" s="8"/>
      <c r="D561" s="8"/>
      <c r="E561" s="20"/>
      <c r="F561" s="21"/>
      <c r="G561" s="21"/>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row>
    <row r="562" spans="1:35" ht="30" customHeight="1">
      <c r="A562" s="8"/>
      <c r="B562" s="8"/>
      <c r="C562" s="8"/>
      <c r="D562" s="8"/>
      <c r="E562" s="20"/>
      <c r="F562" s="21"/>
      <c r="G562" s="21"/>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row>
    <row r="563" spans="1:35" ht="30" customHeight="1">
      <c r="A563" s="8"/>
      <c r="B563" s="8"/>
      <c r="C563" s="8"/>
      <c r="D563" s="8"/>
      <c r="E563" s="20"/>
      <c r="F563" s="21"/>
      <c r="G563" s="21"/>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row>
    <row r="564" spans="1:35" ht="30" customHeight="1">
      <c r="A564" s="8"/>
      <c r="B564" s="8"/>
      <c r="C564" s="8"/>
      <c r="D564" s="8"/>
      <c r="E564" s="20"/>
      <c r="F564" s="21"/>
      <c r="G564" s="21"/>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row>
    <row r="565" spans="1:35" ht="30" customHeight="1">
      <c r="A565" s="8"/>
      <c r="B565" s="8"/>
      <c r="C565" s="8"/>
      <c r="D565" s="8"/>
      <c r="E565" s="20"/>
      <c r="F565" s="21"/>
      <c r="G565" s="21"/>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row>
    <row r="566" spans="1:35" ht="30" customHeight="1">
      <c r="A566" s="8"/>
      <c r="B566" s="8"/>
      <c r="C566" s="8"/>
      <c r="D566" s="8"/>
      <c r="E566" s="20"/>
      <c r="F566" s="21"/>
      <c r="G566" s="21"/>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row>
    <row r="567" spans="1:35" ht="30" customHeight="1">
      <c r="A567" s="8"/>
      <c r="B567" s="8"/>
      <c r="C567" s="8"/>
      <c r="D567" s="8"/>
      <c r="E567" s="20"/>
      <c r="F567" s="21"/>
      <c r="G567" s="21"/>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row>
    <row r="568" spans="1:35" ht="30" customHeight="1">
      <c r="A568" s="8"/>
      <c r="B568" s="8"/>
      <c r="C568" s="8"/>
      <c r="D568" s="8"/>
      <c r="E568" s="20"/>
      <c r="F568" s="21"/>
      <c r="G568" s="21"/>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row>
    <row r="569" spans="1:35" ht="30" customHeight="1">
      <c r="A569" s="8"/>
      <c r="B569" s="8"/>
      <c r="C569" s="8"/>
      <c r="D569" s="8"/>
      <c r="E569" s="20"/>
      <c r="F569" s="21"/>
      <c r="G569" s="21"/>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row>
    <row r="570" spans="1:35" ht="30" customHeight="1">
      <c r="A570" s="8"/>
      <c r="B570" s="8"/>
      <c r="C570" s="8"/>
      <c r="D570" s="8"/>
      <c r="E570" s="20"/>
      <c r="F570" s="21"/>
      <c r="G570" s="21"/>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row>
    <row r="571" spans="1:35" ht="30" customHeight="1">
      <c r="A571" s="8"/>
      <c r="B571" s="8"/>
      <c r="C571" s="8"/>
      <c r="D571" s="8"/>
      <c r="E571" s="20"/>
      <c r="F571" s="21"/>
      <c r="G571" s="21"/>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row>
    <row r="572" spans="1:35" ht="30" customHeight="1">
      <c r="A572" s="8"/>
      <c r="B572" s="8"/>
      <c r="C572" s="8"/>
      <c r="D572" s="8"/>
      <c r="E572" s="20"/>
      <c r="F572" s="21"/>
      <c r="G572" s="21"/>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row>
    <row r="573" spans="1:35" ht="30" customHeight="1">
      <c r="A573" s="8"/>
      <c r="B573" s="8"/>
      <c r="C573" s="8"/>
      <c r="D573" s="8"/>
      <c r="E573" s="20"/>
      <c r="F573" s="21"/>
      <c r="G573" s="21"/>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row>
    <row r="574" spans="1:35" ht="30" customHeight="1">
      <c r="A574" s="8"/>
      <c r="B574" s="8"/>
      <c r="C574" s="8"/>
      <c r="D574" s="8"/>
      <c r="E574" s="20"/>
      <c r="F574" s="21"/>
      <c r="G574" s="21"/>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row>
    <row r="575" spans="1:35" ht="30" customHeight="1">
      <c r="A575" s="8"/>
      <c r="B575" s="8"/>
      <c r="C575" s="8"/>
      <c r="D575" s="8"/>
      <c r="E575" s="20"/>
      <c r="F575" s="21"/>
      <c r="G575" s="21"/>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row>
    <row r="576" spans="1:35" ht="30" customHeight="1">
      <c r="A576" s="8"/>
      <c r="B576" s="8"/>
      <c r="C576" s="8"/>
      <c r="D576" s="8"/>
      <c r="E576" s="20"/>
      <c r="F576" s="21"/>
      <c r="G576" s="21"/>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row>
    <row r="577" spans="1:35" ht="30" customHeight="1">
      <c r="A577" s="8"/>
      <c r="B577" s="8"/>
      <c r="C577" s="8"/>
      <c r="D577" s="8"/>
      <c r="E577" s="20"/>
      <c r="F577" s="21"/>
      <c r="G577" s="21"/>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row>
    <row r="578" spans="1:35" ht="30" customHeight="1">
      <c r="A578" s="8"/>
      <c r="B578" s="8"/>
      <c r="C578" s="8"/>
      <c r="D578" s="8"/>
      <c r="E578" s="20"/>
      <c r="F578" s="21"/>
      <c r="G578" s="21"/>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row>
    <row r="579" spans="1:35" ht="30" customHeight="1">
      <c r="A579" s="8"/>
      <c r="B579" s="8"/>
      <c r="C579" s="8"/>
      <c r="D579" s="8"/>
      <c r="E579" s="20"/>
      <c r="F579" s="21"/>
      <c r="G579" s="21"/>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row>
    <row r="580" spans="1:35" ht="30" customHeight="1">
      <c r="A580" s="8"/>
      <c r="B580" s="8"/>
      <c r="C580" s="8"/>
      <c r="D580" s="8"/>
      <c r="E580" s="20"/>
      <c r="F580" s="21"/>
      <c r="G580" s="21"/>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row>
    <row r="581" spans="1:35" ht="30" customHeight="1">
      <c r="A581" s="8"/>
      <c r="B581" s="8"/>
      <c r="C581" s="8"/>
      <c r="D581" s="8"/>
      <c r="E581" s="20"/>
      <c r="F581" s="21"/>
      <c r="G581" s="21"/>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row>
    <row r="582" spans="1:35" ht="30" customHeight="1">
      <c r="A582" s="8"/>
      <c r="B582" s="8"/>
      <c r="C582" s="8"/>
      <c r="D582" s="8"/>
      <c r="E582" s="20"/>
      <c r="F582" s="21"/>
      <c r="G582" s="21"/>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row>
    <row r="583" spans="1:35" ht="30" customHeight="1">
      <c r="A583" s="8"/>
      <c r="B583" s="8"/>
      <c r="C583" s="8"/>
      <c r="D583" s="8"/>
      <c r="E583" s="20"/>
      <c r="F583" s="21"/>
      <c r="G583" s="21"/>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row>
    <row r="584" spans="1:35" ht="30" customHeight="1">
      <c r="A584" s="8"/>
      <c r="B584" s="8"/>
      <c r="C584" s="8"/>
      <c r="D584" s="8"/>
      <c r="E584" s="20"/>
      <c r="F584" s="21"/>
      <c r="G584" s="21"/>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row>
    <row r="585" spans="1:35" ht="30" customHeight="1">
      <c r="A585" s="8"/>
      <c r="B585" s="8"/>
      <c r="C585" s="8"/>
      <c r="D585" s="8"/>
      <c r="E585" s="20"/>
      <c r="F585" s="21"/>
      <c r="G585" s="21"/>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row>
    <row r="586" spans="1:35" ht="30" customHeight="1">
      <c r="A586" s="8"/>
      <c r="B586" s="8"/>
      <c r="C586" s="8"/>
      <c r="D586" s="8"/>
      <c r="E586" s="20"/>
      <c r="F586" s="21"/>
      <c r="G586" s="21"/>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row>
    <row r="587" spans="1:35" ht="30" customHeight="1">
      <c r="A587" s="8"/>
      <c r="B587" s="8"/>
      <c r="C587" s="8"/>
      <c r="D587" s="8"/>
      <c r="E587" s="20"/>
      <c r="F587" s="21"/>
      <c r="G587" s="21"/>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row>
    <row r="588" spans="1:35" ht="30" customHeight="1">
      <c r="A588" s="8"/>
      <c r="B588" s="8"/>
      <c r="C588" s="8"/>
      <c r="D588" s="8"/>
      <c r="E588" s="20"/>
      <c r="F588" s="21"/>
      <c r="G588" s="21"/>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row>
    <row r="589" spans="1:35" ht="30" customHeight="1">
      <c r="A589" s="8"/>
      <c r="B589" s="8"/>
      <c r="C589" s="8"/>
      <c r="D589" s="8"/>
      <c r="E589" s="20"/>
      <c r="F589" s="21"/>
      <c r="G589" s="21"/>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row>
    <row r="590" spans="1:35" ht="30" customHeight="1">
      <c r="A590" s="8"/>
      <c r="B590" s="8"/>
      <c r="C590" s="8"/>
      <c r="D590" s="8"/>
      <c r="E590" s="20"/>
      <c r="F590" s="21"/>
      <c r="G590" s="21"/>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row>
    <row r="591" spans="1:35" ht="30" customHeight="1">
      <c r="A591" s="8"/>
      <c r="B591" s="8"/>
      <c r="C591" s="8"/>
      <c r="D591" s="8"/>
      <c r="E591" s="20"/>
      <c r="F591" s="21"/>
      <c r="G591" s="21"/>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row>
    <row r="592" spans="1:35" ht="30" customHeight="1">
      <c r="A592" s="8"/>
      <c r="B592" s="8"/>
      <c r="C592" s="8"/>
      <c r="D592" s="8"/>
      <c r="E592" s="20"/>
      <c r="F592" s="21"/>
      <c r="G592" s="21"/>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row>
    <row r="593" spans="1:35" ht="30" customHeight="1">
      <c r="A593" s="8"/>
      <c r="B593" s="8"/>
      <c r="C593" s="8"/>
      <c r="D593" s="8"/>
      <c r="E593" s="20"/>
      <c r="F593" s="21"/>
      <c r="G593" s="21"/>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row>
    <row r="594" spans="1:35" ht="30" customHeight="1">
      <c r="A594" s="8"/>
      <c r="B594" s="8"/>
      <c r="C594" s="8"/>
      <c r="D594" s="8"/>
      <c r="E594" s="20"/>
      <c r="F594" s="21"/>
      <c r="G594" s="21"/>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row>
    <row r="595" spans="1:35" ht="30" customHeight="1">
      <c r="A595" s="8"/>
      <c r="B595" s="8"/>
      <c r="C595" s="8"/>
      <c r="D595" s="8"/>
      <c r="E595" s="20"/>
      <c r="F595" s="21"/>
      <c r="G595" s="21"/>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row>
    <row r="596" spans="1:35" ht="30" customHeight="1">
      <c r="A596" s="8"/>
      <c r="B596" s="8"/>
      <c r="C596" s="8"/>
      <c r="D596" s="8"/>
      <c r="E596" s="20"/>
      <c r="F596" s="21"/>
      <c r="G596" s="21"/>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row>
    <row r="597" spans="1:35" ht="30" customHeight="1">
      <c r="A597" s="8"/>
      <c r="B597" s="8"/>
      <c r="C597" s="8"/>
      <c r="D597" s="8"/>
      <c r="E597" s="20"/>
      <c r="F597" s="21"/>
      <c r="G597" s="21"/>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row>
    <row r="598" spans="1:35" ht="30" customHeight="1">
      <c r="A598" s="8"/>
      <c r="B598" s="8"/>
      <c r="C598" s="8"/>
      <c r="D598" s="8"/>
      <c r="E598" s="20"/>
      <c r="F598" s="21"/>
      <c r="G598" s="21"/>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row>
    <row r="599" spans="1:35" ht="30" customHeight="1">
      <c r="A599" s="8"/>
      <c r="B599" s="8"/>
      <c r="C599" s="8"/>
      <c r="D599" s="8"/>
      <c r="E599" s="20"/>
      <c r="F599" s="21"/>
      <c r="G599" s="21"/>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row>
    <row r="600" spans="1:35" ht="30" customHeight="1">
      <c r="A600" s="8"/>
      <c r="B600" s="8"/>
      <c r="C600" s="8"/>
      <c r="D600" s="8"/>
      <c r="E600" s="20"/>
      <c r="F600" s="21"/>
      <c r="G600" s="21"/>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row>
    <row r="601" spans="1:35" ht="30" customHeight="1">
      <c r="A601" s="8"/>
      <c r="B601" s="8"/>
      <c r="C601" s="8"/>
      <c r="D601" s="8"/>
      <c r="E601" s="20"/>
      <c r="F601" s="21"/>
      <c r="G601" s="21"/>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row>
    <row r="602" spans="1:35" ht="30" customHeight="1">
      <c r="A602" s="8"/>
      <c r="B602" s="8"/>
      <c r="C602" s="8"/>
      <c r="D602" s="8"/>
      <c r="E602" s="20"/>
      <c r="F602" s="21"/>
      <c r="G602" s="21"/>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row>
    <row r="603" spans="1:35" ht="30" customHeight="1">
      <c r="A603" s="8"/>
      <c r="B603" s="8"/>
      <c r="C603" s="8"/>
      <c r="D603" s="8"/>
      <c r="E603" s="20"/>
      <c r="F603" s="21"/>
      <c r="G603" s="21"/>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row>
    <row r="604" spans="1:35" ht="30" customHeight="1">
      <c r="A604" s="8"/>
      <c r="B604" s="8"/>
      <c r="C604" s="8"/>
      <c r="D604" s="8"/>
      <c r="E604" s="20"/>
      <c r="F604" s="21"/>
      <c r="G604" s="21"/>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row>
    <row r="605" spans="1:35" ht="30" customHeight="1">
      <c r="A605" s="8"/>
      <c r="B605" s="8"/>
      <c r="C605" s="8"/>
      <c r="D605" s="8"/>
      <c r="E605" s="20"/>
      <c r="F605" s="21"/>
      <c r="G605" s="21"/>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row>
    <row r="606" spans="1:35" ht="30" customHeight="1">
      <c r="A606" s="8"/>
      <c r="B606" s="8"/>
      <c r="C606" s="8"/>
      <c r="D606" s="8"/>
      <c r="E606" s="20"/>
      <c r="F606" s="21"/>
      <c r="G606" s="21"/>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row>
    <row r="607" spans="1:35" ht="30" customHeight="1">
      <c r="A607" s="8"/>
      <c r="B607" s="8"/>
      <c r="C607" s="8"/>
      <c r="D607" s="8"/>
      <c r="E607" s="20"/>
      <c r="F607" s="21"/>
      <c r="G607" s="21"/>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row>
    <row r="608" spans="1:35" ht="30" customHeight="1">
      <c r="A608" s="8"/>
      <c r="B608" s="8"/>
      <c r="C608" s="8"/>
      <c r="D608" s="8"/>
      <c r="E608" s="20"/>
      <c r="F608" s="21"/>
      <c r="G608" s="21"/>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row>
    <row r="609" spans="1:35" ht="30" customHeight="1">
      <c r="A609" s="8"/>
      <c r="B609" s="8"/>
      <c r="C609" s="8"/>
      <c r="D609" s="8"/>
      <c r="E609" s="20"/>
      <c r="F609" s="21"/>
      <c r="G609" s="21"/>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row>
    <row r="610" spans="1:35" ht="30" customHeight="1">
      <c r="A610" s="8"/>
      <c r="B610" s="8"/>
      <c r="C610" s="8"/>
      <c r="D610" s="8"/>
      <c r="E610" s="20"/>
      <c r="F610" s="21"/>
      <c r="G610" s="21"/>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row>
    <row r="611" spans="1:35" ht="30" customHeight="1">
      <c r="A611" s="8"/>
      <c r="B611" s="8"/>
      <c r="C611" s="8"/>
      <c r="D611" s="8"/>
      <c r="E611" s="20"/>
      <c r="F611" s="21"/>
      <c r="G611" s="21"/>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row>
    <row r="612" spans="1:35" ht="30" customHeight="1">
      <c r="A612" s="8"/>
      <c r="B612" s="8"/>
      <c r="C612" s="8"/>
      <c r="D612" s="8"/>
      <c r="E612" s="20"/>
      <c r="F612" s="21"/>
      <c r="G612" s="21"/>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row>
    <row r="613" spans="1:35" ht="30" customHeight="1">
      <c r="A613" s="8"/>
      <c r="B613" s="8"/>
      <c r="C613" s="8"/>
      <c r="D613" s="8"/>
      <c r="E613" s="20"/>
      <c r="F613" s="21"/>
      <c r="G613" s="21"/>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row>
    <row r="614" spans="1:35" ht="30" customHeight="1">
      <c r="A614" s="8"/>
      <c r="B614" s="8"/>
      <c r="C614" s="8"/>
      <c r="D614" s="8"/>
      <c r="E614" s="20"/>
      <c r="F614" s="21"/>
      <c r="G614" s="21"/>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row>
    <row r="615" spans="1:35" ht="30" customHeight="1">
      <c r="A615" s="8"/>
      <c r="B615" s="8"/>
      <c r="C615" s="8"/>
      <c r="D615" s="8"/>
      <c r="E615" s="20"/>
      <c r="F615" s="21"/>
      <c r="G615" s="21"/>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row>
    <row r="616" spans="1:35" ht="30" customHeight="1">
      <c r="A616" s="8"/>
      <c r="B616" s="8"/>
      <c r="C616" s="8"/>
      <c r="D616" s="8"/>
      <c r="E616" s="20"/>
      <c r="F616" s="21"/>
      <c r="G616" s="21"/>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row>
    <row r="617" spans="1:35" ht="30" customHeight="1">
      <c r="A617" s="8"/>
      <c r="B617" s="8"/>
      <c r="C617" s="8"/>
      <c r="D617" s="8"/>
      <c r="E617" s="20"/>
      <c r="F617" s="21"/>
      <c r="G617" s="21"/>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row>
    <row r="618" spans="1:35" ht="30" customHeight="1">
      <c r="A618" s="8"/>
      <c r="B618" s="8"/>
      <c r="C618" s="8"/>
      <c r="D618" s="8"/>
      <c r="E618" s="20"/>
      <c r="F618" s="21"/>
      <c r="G618" s="21"/>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row>
    <row r="619" spans="1:35" ht="30" customHeight="1">
      <c r="A619" s="8"/>
      <c r="B619" s="8"/>
      <c r="C619" s="8"/>
      <c r="D619" s="8"/>
      <c r="E619" s="20"/>
      <c r="F619" s="21"/>
      <c r="G619" s="21"/>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row>
    <row r="620" spans="1:35" ht="30" customHeight="1">
      <c r="A620" s="8"/>
      <c r="B620" s="8"/>
      <c r="C620" s="8"/>
      <c r="D620" s="8"/>
      <c r="E620" s="20"/>
      <c r="F620" s="21"/>
      <c r="G620" s="21"/>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row>
    <row r="621" spans="1:35" ht="30" customHeight="1">
      <c r="A621" s="8"/>
      <c r="B621" s="8"/>
      <c r="C621" s="8"/>
      <c r="D621" s="8"/>
      <c r="E621" s="20"/>
      <c r="F621" s="21"/>
      <c r="G621" s="21"/>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row>
    <row r="622" spans="1:35" ht="30" customHeight="1">
      <c r="A622" s="8"/>
      <c r="B622" s="8"/>
      <c r="C622" s="8"/>
      <c r="D622" s="8"/>
      <c r="E622" s="20"/>
      <c r="F622" s="21"/>
      <c r="G622" s="21"/>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row>
    <row r="623" spans="1:35" ht="30" customHeight="1">
      <c r="A623" s="8"/>
      <c r="B623" s="8"/>
      <c r="C623" s="8"/>
      <c r="D623" s="8"/>
      <c r="E623" s="20"/>
      <c r="F623" s="21"/>
      <c r="G623" s="21"/>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row>
    <row r="624" spans="1:35" ht="30" customHeight="1">
      <c r="A624" s="8"/>
      <c r="B624" s="8"/>
      <c r="C624" s="8"/>
      <c r="D624" s="8"/>
      <c r="E624" s="20"/>
      <c r="F624" s="21"/>
      <c r="G624" s="21"/>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row>
    <row r="625" spans="1:35" ht="30" customHeight="1">
      <c r="A625" s="8"/>
      <c r="B625" s="8"/>
      <c r="C625" s="8"/>
      <c r="D625" s="8"/>
      <c r="E625" s="20"/>
      <c r="F625" s="21"/>
      <c r="G625" s="21"/>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row>
    <row r="626" spans="1:35" ht="30" customHeight="1">
      <c r="A626" s="8"/>
      <c r="B626" s="8"/>
      <c r="C626" s="8"/>
      <c r="D626" s="8"/>
      <c r="E626" s="20"/>
      <c r="F626" s="21"/>
      <c r="G626" s="21"/>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row>
    <row r="627" spans="1:35" ht="30" customHeight="1">
      <c r="A627" s="8"/>
      <c r="B627" s="8"/>
      <c r="C627" s="8"/>
      <c r="D627" s="8"/>
      <c r="E627" s="20"/>
      <c r="F627" s="21"/>
      <c r="G627" s="21"/>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row>
    <row r="628" spans="1:35" ht="30" customHeight="1">
      <c r="A628" s="8"/>
      <c r="B628" s="8"/>
      <c r="C628" s="8"/>
      <c r="D628" s="8"/>
      <c r="E628" s="20"/>
      <c r="F628" s="21"/>
      <c r="G628" s="21"/>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row>
    <row r="629" spans="1:35" ht="30" customHeight="1">
      <c r="A629" s="8"/>
      <c r="B629" s="8"/>
      <c r="C629" s="8"/>
      <c r="D629" s="8"/>
      <c r="E629" s="20"/>
      <c r="F629" s="21"/>
      <c r="G629" s="21"/>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row>
    <row r="630" spans="1:35" ht="30" customHeight="1">
      <c r="A630" s="8"/>
      <c r="B630" s="8"/>
      <c r="C630" s="8"/>
      <c r="D630" s="8"/>
      <c r="E630" s="20"/>
      <c r="F630" s="21"/>
      <c r="G630" s="21"/>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row>
    <row r="631" spans="1:35" ht="30" customHeight="1">
      <c r="A631" s="8"/>
      <c r="B631" s="8"/>
      <c r="C631" s="8"/>
      <c r="D631" s="8"/>
      <c r="E631" s="20"/>
      <c r="F631" s="21"/>
      <c r="G631" s="21"/>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row>
    <row r="632" spans="1:35" ht="30" customHeight="1">
      <c r="A632" s="8"/>
      <c r="B632" s="8"/>
      <c r="C632" s="8"/>
      <c r="D632" s="8"/>
      <c r="E632" s="20"/>
      <c r="F632" s="21"/>
      <c r="G632" s="21"/>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row>
    <row r="633" spans="1:35" ht="30" customHeight="1">
      <c r="A633" s="8"/>
      <c r="B633" s="8"/>
      <c r="C633" s="8"/>
      <c r="D633" s="8"/>
      <c r="E633" s="20"/>
      <c r="F633" s="21"/>
      <c r="G633" s="21"/>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row>
    <row r="634" spans="1:35" ht="30" customHeight="1">
      <c r="A634" s="8"/>
      <c r="B634" s="8"/>
      <c r="C634" s="8"/>
      <c r="D634" s="8"/>
      <c r="E634" s="20"/>
      <c r="F634" s="21"/>
      <c r="G634" s="21"/>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row>
    <row r="635" spans="1:35" ht="30" customHeight="1">
      <c r="A635" s="8"/>
      <c r="B635" s="8"/>
      <c r="C635" s="8"/>
      <c r="D635" s="8"/>
      <c r="E635" s="20"/>
      <c r="F635" s="21"/>
      <c r="G635" s="21"/>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row>
    <row r="636" spans="1:35" ht="30" customHeight="1">
      <c r="A636" s="8"/>
      <c r="B636" s="8"/>
      <c r="C636" s="8"/>
      <c r="D636" s="8"/>
      <c r="E636" s="20"/>
      <c r="F636" s="21"/>
      <c r="G636" s="21"/>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row>
    <row r="637" spans="1:35" ht="30" customHeight="1">
      <c r="A637" s="8"/>
      <c r="B637" s="8"/>
      <c r="C637" s="8"/>
      <c r="D637" s="8"/>
      <c r="E637" s="20"/>
      <c r="F637" s="21"/>
      <c r="G637" s="21"/>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row>
    <row r="638" spans="1:35" ht="30" customHeight="1">
      <c r="A638" s="8"/>
      <c r="B638" s="8"/>
      <c r="C638" s="8"/>
      <c r="D638" s="8"/>
      <c r="E638" s="20"/>
      <c r="F638" s="21"/>
      <c r="G638" s="21"/>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row>
    <row r="639" spans="1:35" ht="30" customHeight="1">
      <c r="A639" s="8"/>
      <c r="B639" s="8"/>
      <c r="C639" s="8"/>
      <c r="D639" s="8"/>
      <c r="E639" s="20"/>
      <c r="F639" s="21"/>
      <c r="G639" s="21"/>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row>
    <row r="640" spans="1:35" ht="30" customHeight="1">
      <c r="A640" s="8"/>
      <c r="B640" s="8"/>
      <c r="C640" s="8"/>
      <c r="D640" s="8"/>
      <c r="E640" s="20"/>
      <c r="F640" s="21"/>
      <c r="G640" s="21"/>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row>
    <row r="641" spans="1:35" ht="30" customHeight="1">
      <c r="A641" s="8"/>
      <c r="B641" s="8"/>
      <c r="C641" s="8"/>
      <c r="D641" s="8"/>
      <c r="E641" s="20"/>
      <c r="F641" s="21"/>
      <c r="G641" s="21"/>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row>
    <row r="642" spans="1:35" ht="30" customHeight="1">
      <c r="A642" s="8"/>
      <c r="B642" s="8"/>
      <c r="C642" s="8"/>
      <c r="D642" s="8"/>
      <c r="E642" s="20"/>
      <c r="F642" s="21"/>
      <c r="G642" s="21"/>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row>
    <row r="643" spans="1:35" ht="30" customHeight="1">
      <c r="A643" s="8"/>
      <c r="B643" s="8"/>
      <c r="C643" s="8"/>
      <c r="D643" s="8"/>
      <c r="E643" s="20"/>
      <c r="F643" s="21"/>
      <c r="G643" s="21"/>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row>
    <row r="644" spans="1:35" ht="30" customHeight="1">
      <c r="A644" s="8"/>
      <c r="B644" s="8"/>
      <c r="C644" s="8"/>
      <c r="D644" s="8"/>
      <c r="E644" s="20"/>
      <c r="F644" s="21"/>
      <c r="G644" s="21"/>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row>
    <row r="645" spans="1:35" ht="30" customHeight="1">
      <c r="A645" s="8"/>
      <c r="B645" s="8"/>
      <c r="C645" s="8"/>
      <c r="D645" s="8"/>
      <c r="E645" s="20"/>
      <c r="F645" s="21"/>
      <c r="G645" s="21"/>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row>
    <row r="646" spans="1:35" ht="30" customHeight="1">
      <c r="A646" s="8"/>
      <c r="B646" s="8"/>
      <c r="C646" s="8"/>
      <c r="D646" s="8"/>
      <c r="E646" s="20"/>
      <c r="F646" s="21"/>
      <c r="G646" s="21"/>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row>
    <row r="647" spans="1:35" ht="30" customHeight="1">
      <c r="A647" s="8"/>
      <c r="B647" s="8"/>
      <c r="C647" s="8"/>
      <c r="D647" s="8"/>
      <c r="E647" s="20"/>
      <c r="F647" s="21"/>
      <c r="G647" s="21"/>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row>
    <row r="648" spans="1:35" ht="30" customHeight="1">
      <c r="A648" s="8"/>
      <c r="B648" s="8"/>
      <c r="C648" s="8"/>
      <c r="D648" s="8"/>
      <c r="E648" s="20"/>
      <c r="F648" s="21"/>
      <c r="G648" s="21"/>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row>
    <row r="649" spans="1:35" ht="30" customHeight="1">
      <c r="A649" s="8"/>
      <c r="B649" s="8"/>
      <c r="C649" s="8"/>
      <c r="D649" s="8"/>
      <c r="E649" s="20"/>
      <c r="F649" s="21"/>
      <c r="G649" s="21"/>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row>
    <row r="650" spans="1:35" ht="30" customHeight="1">
      <c r="A650" s="8"/>
      <c r="B650" s="8"/>
      <c r="C650" s="8"/>
      <c r="D650" s="8"/>
      <c r="E650" s="20"/>
      <c r="F650" s="21"/>
      <c r="G650" s="21"/>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row>
    <row r="651" spans="1:35" ht="30" customHeight="1">
      <c r="A651" s="8"/>
      <c r="B651" s="8"/>
      <c r="C651" s="8"/>
      <c r="D651" s="8"/>
      <c r="E651" s="20"/>
      <c r="F651" s="21"/>
      <c r="G651" s="21"/>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row>
    <row r="652" spans="1:35" ht="30" customHeight="1">
      <c r="A652" s="8"/>
      <c r="B652" s="8"/>
      <c r="C652" s="8"/>
      <c r="D652" s="8"/>
      <c r="E652" s="20"/>
      <c r="F652" s="21"/>
      <c r="G652" s="21"/>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row>
    <row r="653" spans="1:35" ht="30" customHeight="1">
      <c r="A653" s="8"/>
      <c r="B653" s="8"/>
      <c r="C653" s="8"/>
      <c r="D653" s="8"/>
      <c r="E653" s="20"/>
      <c r="F653" s="21"/>
      <c r="G653" s="21"/>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row>
    <row r="654" spans="1:35" ht="30" customHeight="1">
      <c r="A654" s="8"/>
      <c r="B654" s="8"/>
      <c r="C654" s="8"/>
      <c r="D654" s="8"/>
      <c r="E654" s="20"/>
      <c r="F654" s="21"/>
      <c r="G654" s="21"/>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row>
    <row r="655" spans="1:35" ht="30" customHeight="1">
      <c r="A655" s="8"/>
      <c r="B655" s="8"/>
      <c r="C655" s="8"/>
      <c r="D655" s="8"/>
      <c r="E655" s="20"/>
      <c r="F655" s="21"/>
      <c r="G655" s="21"/>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row>
    <row r="656" spans="1:35" ht="30" customHeight="1">
      <c r="A656" s="8"/>
      <c r="B656" s="8"/>
      <c r="C656" s="8"/>
      <c r="D656" s="8"/>
      <c r="E656" s="20"/>
      <c r="F656" s="21"/>
      <c r="G656" s="21"/>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row>
    <row r="657" spans="1:35" ht="30" customHeight="1">
      <c r="A657" s="8"/>
      <c r="B657" s="8"/>
      <c r="C657" s="8"/>
      <c r="D657" s="8"/>
      <c r="E657" s="20"/>
      <c r="F657" s="21"/>
      <c r="G657" s="21"/>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row>
    <row r="658" spans="1:35" ht="30" customHeight="1">
      <c r="A658" s="8"/>
      <c r="B658" s="8"/>
      <c r="C658" s="8"/>
      <c r="D658" s="8"/>
      <c r="E658" s="20"/>
      <c r="F658" s="21"/>
      <c r="G658" s="21"/>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row>
    <row r="659" spans="1:35" ht="30" customHeight="1">
      <c r="A659" s="8"/>
      <c r="B659" s="8"/>
      <c r="C659" s="8"/>
      <c r="D659" s="8"/>
      <c r="E659" s="20"/>
      <c r="F659" s="21"/>
      <c r="G659" s="21"/>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row>
    <row r="660" spans="1:35" ht="30" customHeight="1">
      <c r="A660" s="8"/>
      <c r="B660" s="8"/>
      <c r="C660" s="8"/>
      <c r="D660" s="8"/>
      <c r="E660" s="20"/>
      <c r="F660" s="21"/>
      <c r="G660" s="21"/>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row>
    <row r="661" spans="1:35" ht="30" customHeight="1">
      <c r="A661" s="8"/>
      <c r="B661" s="8"/>
      <c r="C661" s="8"/>
      <c r="D661" s="8"/>
      <c r="E661" s="20"/>
      <c r="F661" s="21"/>
      <c r="G661" s="21"/>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row>
    <row r="662" spans="1:35" ht="30" customHeight="1">
      <c r="A662" s="8"/>
      <c r="B662" s="8"/>
      <c r="C662" s="8"/>
      <c r="D662" s="8"/>
      <c r="E662" s="20"/>
      <c r="F662" s="21"/>
      <c r="G662" s="21"/>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row>
    <row r="663" spans="1:35" ht="30" customHeight="1">
      <c r="A663" s="8"/>
      <c r="B663" s="8"/>
      <c r="C663" s="8"/>
      <c r="D663" s="8"/>
      <c r="E663" s="20"/>
      <c r="F663" s="21"/>
      <c r="G663" s="21"/>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row>
    <row r="664" spans="1:35" ht="30" customHeight="1">
      <c r="A664" s="8"/>
      <c r="B664" s="8"/>
      <c r="C664" s="8"/>
      <c r="D664" s="8"/>
      <c r="E664" s="20"/>
      <c r="F664" s="21"/>
      <c r="G664" s="21"/>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row>
    <row r="665" spans="1:35" ht="30" customHeight="1">
      <c r="A665" s="8"/>
      <c r="B665" s="8"/>
      <c r="C665" s="8"/>
      <c r="D665" s="8"/>
      <c r="E665" s="20"/>
      <c r="F665" s="21"/>
      <c r="G665" s="21"/>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row>
    <row r="666" spans="1:35" ht="30" customHeight="1">
      <c r="A666" s="8"/>
      <c r="B666" s="8"/>
      <c r="C666" s="8"/>
      <c r="D666" s="8"/>
      <c r="E666" s="20"/>
      <c r="F666" s="21"/>
      <c r="G666" s="21"/>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row>
    <row r="667" spans="1:35" ht="30" customHeight="1">
      <c r="A667" s="8"/>
      <c r="B667" s="8"/>
      <c r="C667" s="8"/>
      <c r="D667" s="8"/>
      <c r="E667" s="20"/>
      <c r="F667" s="21"/>
      <c r="G667" s="21"/>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row>
    <row r="668" spans="1:35" ht="30" customHeight="1">
      <c r="A668" s="8"/>
      <c r="B668" s="8"/>
      <c r="C668" s="8"/>
      <c r="D668" s="8"/>
      <c r="E668" s="20"/>
      <c r="F668" s="21"/>
      <c r="G668" s="21"/>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row>
    <row r="669" spans="1:35" ht="30" customHeight="1">
      <c r="A669" s="8"/>
      <c r="B669" s="8"/>
      <c r="C669" s="8"/>
      <c r="D669" s="8"/>
      <c r="E669" s="20"/>
      <c r="F669" s="21"/>
      <c r="G669" s="21"/>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row>
    <row r="670" spans="1:35" ht="30" customHeight="1">
      <c r="A670" s="8"/>
      <c r="B670" s="8"/>
      <c r="C670" s="8"/>
      <c r="D670" s="8"/>
      <c r="E670" s="20"/>
      <c r="F670" s="21"/>
      <c r="G670" s="21"/>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row>
    <row r="671" spans="1:35" ht="30" customHeight="1">
      <c r="A671" s="8"/>
      <c r="B671" s="8"/>
      <c r="C671" s="8"/>
      <c r="D671" s="8"/>
      <c r="E671" s="20"/>
      <c r="F671" s="21"/>
      <c r="G671" s="21"/>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row>
    <row r="672" spans="1:35" ht="30" customHeight="1">
      <c r="A672" s="8"/>
      <c r="B672" s="8"/>
      <c r="C672" s="8"/>
      <c r="D672" s="8"/>
      <c r="E672" s="20"/>
      <c r="F672" s="21"/>
      <c r="G672" s="21"/>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row>
    <row r="673" spans="1:35" ht="30" customHeight="1">
      <c r="A673" s="8"/>
      <c r="B673" s="8"/>
      <c r="C673" s="8"/>
      <c r="D673" s="8"/>
      <c r="E673" s="20"/>
      <c r="F673" s="21"/>
      <c r="G673" s="21"/>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row>
    <row r="674" spans="1:35" ht="30" customHeight="1">
      <c r="A674" s="8"/>
      <c r="B674" s="8"/>
      <c r="C674" s="8"/>
      <c r="D674" s="8"/>
      <c r="E674" s="20"/>
      <c r="F674" s="21"/>
      <c r="G674" s="21"/>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row>
    <row r="675" spans="1:35" ht="30" customHeight="1">
      <c r="A675" s="8"/>
      <c r="B675" s="8"/>
      <c r="C675" s="8"/>
      <c r="D675" s="8"/>
      <c r="E675" s="20"/>
      <c r="F675" s="21"/>
      <c r="G675" s="21"/>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row>
    <row r="676" spans="1:35" ht="30" customHeight="1">
      <c r="A676" s="8"/>
      <c r="B676" s="8"/>
      <c r="C676" s="8"/>
      <c r="D676" s="8"/>
      <c r="E676" s="20"/>
      <c r="F676" s="21"/>
      <c r="G676" s="21"/>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row>
    <row r="677" spans="1:35" ht="30" customHeight="1">
      <c r="A677" s="8"/>
      <c r="B677" s="8"/>
      <c r="C677" s="8"/>
      <c r="D677" s="8"/>
      <c r="E677" s="20"/>
      <c r="F677" s="21"/>
      <c r="G677" s="21"/>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row>
    <row r="678" spans="1:35" ht="30" customHeight="1">
      <c r="A678" s="8"/>
      <c r="B678" s="8"/>
      <c r="C678" s="8"/>
      <c r="D678" s="8"/>
      <c r="E678" s="20"/>
      <c r="F678" s="21"/>
      <c r="G678" s="21"/>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row>
    <row r="679" spans="1:35" ht="30" customHeight="1">
      <c r="A679" s="8"/>
      <c r="B679" s="8"/>
      <c r="C679" s="8"/>
      <c r="D679" s="8"/>
      <c r="E679" s="20"/>
      <c r="F679" s="21"/>
      <c r="G679" s="21"/>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row>
    <row r="680" spans="1:35" ht="30" customHeight="1">
      <c r="A680" s="8"/>
      <c r="B680" s="8"/>
      <c r="C680" s="8"/>
      <c r="D680" s="8"/>
      <c r="E680" s="20"/>
      <c r="F680" s="21"/>
      <c r="G680" s="21"/>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row>
    <row r="681" spans="1:35" ht="30" customHeight="1">
      <c r="A681" s="8"/>
      <c r="B681" s="8"/>
      <c r="C681" s="8"/>
      <c r="D681" s="8"/>
      <c r="E681" s="20"/>
      <c r="F681" s="21"/>
      <c r="G681" s="21"/>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row>
    <row r="682" spans="1:35" ht="30" customHeight="1">
      <c r="A682" s="8"/>
      <c r="B682" s="8"/>
      <c r="C682" s="8"/>
      <c r="D682" s="8"/>
      <c r="E682" s="20"/>
      <c r="F682" s="21"/>
      <c r="G682" s="21"/>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row>
    <row r="683" spans="1:35" ht="30" customHeight="1">
      <c r="A683" s="8"/>
      <c r="B683" s="8"/>
      <c r="C683" s="8"/>
      <c r="D683" s="8"/>
      <c r="E683" s="20"/>
      <c r="F683" s="21"/>
      <c r="G683" s="21"/>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row>
    <row r="684" spans="1:35" ht="30" customHeight="1">
      <c r="A684" s="8"/>
      <c r="B684" s="8"/>
      <c r="C684" s="8"/>
      <c r="D684" s="8"/>
      <c r="E684" s="20"/>
      <c r="F684" s="21"/>
      <c r="G684" s="21"/>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row>
    <row r="685" spans="1:35" ht="30" customHeight="1">
      <c r="A685" s="8"/>
      <c r="B685" s="8"/>
      <c r="C685" s="8"/>
      <c r="D685" s="8"/>
      <c r="E685" s="20"/>
      <c r="F685" s="21"/>
      <c r="G685" s="21"/>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row>
    <row r="686" spans="1:35" ht="30" customHeight="1">
      <c r="A686" s="8"/>
      <c r="B686" s="8"/>
      <c r="C686" s="8"/>
      <c r="D686" s="8"/>
      <c r="E686" s="20"/>
      <c r="F686" s="21"/>
      <c r="G686" s="21"/>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row>
    <row r="687" spans="1:35" ht="30" customHeight="1">
      <c r="A687" s="8"/>
      <c r="B687" s="8"/>
      <c r="C687" s="8"/>
      <c r="D687" s="8"/>
      <c r="E687" s="20"/>
      <c r="F687" s="21"/>
      <c r="G687" s="21"/>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row>
    <row r="688" spans="1:35" ht="30" customHeight="1">
      <c r="A688" s="8"/>
      <c r="B688" s="8"/>
      <c r="C688" s="8"/>
      <c r="D688" s="8"/>
      <c r="E688" s="20"/>
      <c r="F688" s="21"/>
      <c r="G688" s="21"/>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row>
    <row r="689" spans="1:35" ht="30" customHeight="1">
      <c r="A689" s="8"/>
      <c r="B689" s="8"/>
      <c r="C689" s="8"/>
      <c r="D689" s="8"/>
      <c r="E689" s="20"/>
      <c r="F689" s="21"/>
      <c r="G689" s="21"/>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row>
    <row r="690" spans="1:35" ht="30" customHeight="1">
      <c r="A690" s="8"/>
      <c r="B690" s="8"/>
      <c r="C690" s="8"/>
      <c r="D690" s="8"/>
      <c r="E690" s="20"/>
      <c r="F690" s="21"/>
      <c r="G690" s="21"/>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row>
    <row r="691" spans="1:35" ht="30" customHeight="1">
      <c r="A691" s="8"/>
      <c r="B691" s="8"/>
      <c r="C691" s="8"/>
      <c r="D691" s="8"/>
      <c r="E691" s="20"/>
      <c r="F691" s="21"/>
      <c r="G691" s="21"/>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row>
    <row r="692" spans="1:35" ht="30" customHeight="1">
      <c r="A692" s="8"/>
      <c r="B692" s="8"/>
      <c r="C692" s="8"/>
      <c r="D692" s="8"/>
      <c r="E692" s="20"/>
      <c r="F692" s="21"/>
      <c r="G692" s="21"/>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row>
    <row r="693" spans="1:35" ht="30" customHeight="1">
      <c r="A693" s="8"/>
      <c r="B693" s="8"/>
      <c r="C693" s="8"/>
      <c r="D693" s="8"/>
      <c r="E693" s="20"/>
      <c r="F693" s="21"/>
      <c r="G693" s="21"/>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row>
    <row r="694" spans="1:35" ht="30" customHeight="1">
      <c r="A694" s="8"/>
      <c r="B694" s="8"/>
      <c r="C694" s="8"/>
      <c r="D694" s="8"/>
      <c r="E694" s="20"/>
      <c r="F694" s="21"/>
      <c r="G694" s="21"/>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row>
    <row r="695" spans="1:35" ht="30" customHeight="1">
      <c r="A695" s="8"/>
      <c r="B695" s="8"/>
      <c r="C695" s="8"/>
      <c r="D695" s="8"/>
      <c r="E695" s="20"/>
      <c r="F695" s="21"/>
      <c r="G695" s="21"/>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row>
    <row r="696" spans="1:35" ht="30" customHeight="1">
      <c r="A696" s="8"/>
      <c r="B696" s="8"/>
      <c r="C696" s="8"/>
      <c r="D696" s="8"/>
      <c r="E696" s="20"/>
      <c r="F696" s="21"/>
      <c r="G696" s="21"/>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row>
    <row r="697" spans="1:35" ht="30" customHeight="1">
      <c r="A697" s="8"/>
      <c r="B697" s="8"/>
      <c r="C697" s="8"/>
      <c r="D697" s="8"/>
      <c r="E697" s="20"/>
      <c r="F697" s="21"/>
      <c r="G697" s="21"/>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row>
    <row r="698" spans="1:35" ht="30" customHeight="1">
      <c r="A698" s="8"/>
      <c r="B698" s="8"/>
      <c r="C698" s="8"/>
      <c r="D698" s="8"/>
      <c r="E698" s="20"/>
      <c r="F698" s="21"/>
      <c r="G698" s="21"/>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row>
    <row r="699" spans="1:35" ht="30" customHeight="1">
      <c r="A699" s="8"/>
      <c r="B699" s="8"/>
      <c r="C699" s="8"/>
      <c r="D699" s="8"/>
      <c r="E699" s="20"/>
      <c r="F699" s="21"/>
      <c r="G699" s="21"/>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row>
    <row r="700" spans="1:35" ht="30" customHeight="1">
      <c r="A700" s="8"/>
      <c r="B700" s="8"/>
      <c r="C700" s="8"/>
      <c r="D700" s="8"/>
      <c r="E700" s="20"/>
      <c r="F700" s="21"/>
      <c r="G700" s="21"/>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row>
    <row r="701" spans="1:35" ht="30" customHeight="1">
      <c r="A701" s="8"/>
      <c r="B701" s="8"/>
      <c r="C701" s="8"/>
      <c r="D701" s="8"/>
      <c r="E701" s="20"/>
      <c r="F701" s="21"/>
      <c r="G701" s="21"/>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row>
    <row r="702" spans="1:35" ht="30" customHeight="1">
      <c r="A702" s="8"/>
      <c r="B702" s="8"/>
      <c r="C702" s="8"/>
      <c r="D702" s="8"/>
      <c r="E702" s="20"/>
      <c r="F702" s="21"/>
      <c r="G702" s="21"/>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row>
    <row r="703" spans="1:35" ht="30" customHeight="1">
      <c r="A703" s="8"/>
      <c r="B703" s="8"/>
      <c r="C703" s="8"/>
      <c r="D703" s="8"/>
      <c r="E703" s="20"/>
      <c r="F703" s="21"/>
      <c r="G703" s="21"/>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row>
    <row r="704" spans="1:35" ht="30" customHeight="1">
      <c r="A704" s="8"/>
      <c r="B704" s="8"/>
      <c r="C704" s="8"/>
      <c r="D704" s="8"/>
      <c r="E704" s="20"/>
      <c r="F704" s="21"/>
      <c r="G704" s="21"/>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row>
    <row r="705" spans="1:35" ht="30" customHeight="1">
      <c r="A705" s="8"/>
      <c r="B705" s="8"/>
      <c r="C705" s="8"/>
      <c r="D705" s="8"/>
      <c r="E705" s="20"/>
      <c r="F705" s="21"/>
      <c r="G705" s="21"/>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row>
    <row r="706" spans="1:35" ht="30" customHeight="1">
      <c r="A706" s="8"/>
      <c r="B706" s="8"/>
      <c r="C706" s="8"/>
      <c r="D706" s="8"/>
      <c r="E706" s="20"/>
      <c r="F706" s="21"/>
      <c r="G706" s="21"/>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row>
    <row r="707" spans="1:35" ht="30" customHeight="1">
      <c r="A707" s="8"/>
      <c r="B707" s="8"/>
      <c r="C707" s="8"/>
      <c r="D707" s="8"/>
      <c r="E707" s="20"/>
      <c r="F707" s="21"/>
      <c r="G707" s="21"/>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row>
    <row r="708" spans="1:35" ht="30" customHeight="1">
      <c r="A708" s="8"/>
      <c r="B708" s="8"/>
      <c r="C708" s="8"/>
      <c r="D708" s="8"/>
      <c r="E708" s="20"/>
      <c r="F708" s="21"/>
      <c r="G708" s="21"/>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row>
    <row r="709" spans="1:35" ht="30" customHeight="1">
      <c r="A709" s="8"/>
      <c r="B709" s="8"/>
      <c r="C709" s="8"/>
      <c r="D709" s="8"/>
      <c r="E709" s="20"/>
      <c r="F709" s="21"/>
      <c r="G709" s="21"/>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row>
    <row r="710" spans="1:35" ht="30" customHeight="1">
      <c r="A710" s="8"/>
      <c r="B710" s="8"/>
      <c r="C710" s="8"/>
      <c r="D710" s="8"/>
      <c r="E710" s="20"/>
      <c r="F710" s="21"/>
      <c r="G710" s="21"/>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row>
    <row r="711" spans="1:35" ht="30" customHeight="1">
      <c r="A711" s="8"/>
      <c r="B711" s="8"/>
      <c r="C711" s="8"/>
      <c r="D711" s="8"/>
      <c r="E711" s="20"/>
      <c r="F711" s="21"/>
      <c r="G711" s="21"/>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row>
    <row r="712" spans="1:35" ht="30" customHeight="1">
      <c r="A712" s="8"/>
      <c r="B712" s="8"/>
      <c r="C712" s="8"/>
      <c r="D712" s="8"/>
      <c r="E712" s="20"/>
      <c r="F712" s="21"/>
      <c r="G712" s="21"/>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row>
    <row r="713" spans="1:35" ht="30" customHeight="1">
      <c r="A713" s="8"/>
      <c r="B713" s="8"/>
      <c r="C713" s="8"/>
      <c r="D713" s="8"/>
      <c r="E713" s="20"/>
      <c r="F713" s="21"/>
      <c r="G713" s="21"/>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row>
    <row r="714" spans="1:35" ht="30" customHeight="1">
      <c r="A714" s="8"/>
      <c r="B714" s="8"/>
      <c r="C714" s="8"/>
      <c r="D714" s="8"/>
      <c r="E714" s="20"/>
      <c r="F714" s="21"/>
      <c r="G714" s="21"/>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row>
    <row r="715" spans="1:35" ht="30" customHeight="1">
      <c r="A715" s="8"/>
      <c r="B715" s="8"/>
      <c r="C715" s="8"/>
      <c r="D715" s="8"/>
      <c r="E715" s="20"/>
      <c r="F715" s="21"/>
      <c r="G715" s="21"/>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row>
    <row r="716" spans="1:35" ht="30" customHeight="1">
      <c r="A716" s="8"/>
      <c r="B716" s="8"/>
      <c r="C716" s="8"/>
      <c r="D716" s="8"/>
      <c r="E716" s="20"/>
      <c r="F716" s="21"/>
      <c r="G716" s="21"/>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row>
    <row r="717" spans="1:35" ht="30" customHeight="1">
      <c r="A717" s="8"/>
      <c r="B717" s="8"/>
      <c r="C717" s="8"/>
      <c r="D717" s="8"/>
      <c r="E717" s="20"/>
      <c r="F717" s="21"/>
      <c r="G717" s="21"/>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row>
    <row r="718" spans="1:35" ht="30" customHeight="1">
      <c r="A718" s="8"/>
      <c r="B718" s="8"/>
      <c r="C718" s="8"/>
      <c r="D718" s="8"/>
      <c r="E718" s="20"/>
      <c r="F718" s="21"/>
      <c r="G718" s="21"/>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row>
    <row r="719" spans="1:35" ht="30" customHeight="1">
      <c r="A719" s="8"/>
      <c r="B719" s="8"/>
      <c r="C719" s="8"/>
      <c r="D719" s="8"/>
      <c r="E719" s="20"/>
      <c r="F719" s="21"/>
      <c r="G719" s="21"/>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row>
    <row r="720" spans="1:35" ht="30" customHeight="1">
      <c r="A720" s="8"/>
      <c r="B720" s="8"/>
      <c r="C720" s="8"/>
      <c r="D720" s="8"/>
      <c r="E720" s="20"/>
      <c r="F720" s="21"/>
      <c r="G720" s="21"/>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row>
    <row r="721" spans="1:35" ht="30" customHeight="1">
      <c r="A721" s="8"/>
      <c r="B721" s="8"/>
      <c r="C721" s="8"/>
      <c r="D721" s="8"/>
      <c r="E721" s="20"/>
      <c r="F721" s="21"/>
      <c r="G721" s="21"/>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row>
    <row r="722" spans="1:35" ht="30" customHeight="1">
      <c r="A722" s="8"/>
      <c r="B722" s="8"/>
      <c r="C722" s="8"/>
      <c r="D722" s="8"/>
      <c r="E722" s="20"/>
      <c r="F722" s="21"/>
      <c r="G722" s="21"/>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row>
    <row r="723" spans="1:35" ht="30" customHeight="1">
      <c r="A723" s="8"/>
      <c r="B723" s="8"/>
      <c r="C723" s="8"/>
      <c r="D723" s="8"/>
      <c r="E723" s="20"/>
      <c r="F723" s="21"/>
      <c r="G723" s="21"/>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row>
    <row r="724" spans="1:35" ht="30" customHeight="1">
      <c r="A724" s="8"/>
      <c r="B724" s="8"/>
      <c r="C724" s="8"/>
      <c r="D724" s="8"/>
      <c r="E724" s="20"/>
      <c r="F724" s="21"/>
      <c r="G724" s="21"/>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row>
    <row r="725" spans="1:35" ht="30" customHeight="1">
      <c r="A725" s="8"/>
      <c r="B725" s="8"/>
      <c r="C725" s="8"/>
      <c r="D725" s="8"/>
      <c r="E725" s="20"/>
      <c r="F725" s="21"/>
      <c r="G725" s="21"/>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row>
    <row r="726" spans="1:35" ht="30" customHeight="1">
      <c r="A726" s="8"/>
      <c r="B726" s="8"/>
      <c r="C726" s="8"/>
      <c r="D726" s="8"/>
      <c r="E726" s="20"/>
      <c r="F726" s="21"/>
      <c r="G726" s="21"/>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row>
    <row r="727" spans="1:35" ht="30" customHeight="1">
      <c r="A727" s="8"/>
      <c r="B727" s="8"/>
      <c r="C727" s="8"/>
      <c r="D727" s="8"/>
      <c r="E727" s="20"/>
      <c r="F727" s="21"/>
      <c r="G727" s="21"/>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row>
    <row r="728" spans="1:35" ht="30" customHeight="1">
      <c r="A728" s="8"/>
      <c r="B728" s="8"/>
      <c r="C728" s="8"/>
      <c r="D728" s="8"/>
      <c r="E728" s="20"/>
      <c r="F728" s="21"/>
      <c r="G728" s="21"/>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row>
    <row r="729" spans="1:35" ht="30" customHeight="1">
      <c r="A729" s="8"/>
      <c r="B729" s="8"/>
      <c r="C729" s="8"/>
      <c r="D729" s="8"/>
      <c r="E729" s="20"/>
      <c r="F729" s="21"/>
      <c r="G729" s="21"/>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row>
    <row r="730" spans="1:35" ht="30" customHeight="1">
      <c r="A730" s="8"/>
      <c r="B730" s="8"/>
      <c r="C730" s="8"/>
      <c r="D730" s="8"/>
      <c r="E730" s="20"/>
      <c r="F730" s="21"/>
      <c r="G730" s="21"/>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row>
    <row r="731" spans="1:35" ht="30" customHeight="1">
      <c r="A731" s="8"/>
      <c r="B731" s="8"/>
      <c r="C731" s="8"/>
      <c r="D731" s="8"/>
      <c r="E731" s="20"/>
      <c r="F731" s="21"/>
      <c r="G731" s="21"/>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row>
    <row r="732" spans="1:35" ht="30" customHeight="1">
      <c r="A732" s="8"/>
      <c r="B732" s="8"/>
      <c r="C732" s="8"/>
      <c r="D732" s="8"/>
      <c r="E732" s="20"/>
      <c r="F732" s="21"/>
      <c r="G732" s="21"/>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row>
    <row r="733" spans="1:35" ht="30" customHeight="1">
      <c r="A733" s="8"/>
      <c r="B733" s="8"/>
      <c r="C733" s="8"/>
      <c r="D733" s="8"/>
      <c r="E733" s="20"/>
      <c r="F733" s="21"/>
      <c r="G733" s="21"/>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row>
    <row r="734" spans="1:35" ht="30" customHeight="1">
      <c r="A734" s="8"/>
      <c r="B734" s="8"/>
      <c r="C734" s="8"/>
      <c r="D734" s="8"/>
      <c r="E734" s="20"/>
      <c r="F734" s="21"/>
      <c r="G734" s="21"/>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row>
    <row r="735" spans="1:35" ht="30" customHeight="1">
      <c r="A735" s="8"/>
      <c r="B735" s="8"/>
      <c r="C735" s="8"/>
      <c r="D735" s="8"/>
      <c r="E735" s="20"/>
      <c r="F735" s="21"/>
      <c r="G735" s="21"/>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row>
    <row r="736" spans="1:35" ht="30" customHeight="1">
      <c r="A736" s="8"/>
      <c r="B736" s="8"/>
      <c r="C736" s="8"/>
      <c r="D736" s="8"/>
      <c r="E736" s="20"/>
      <c r="F736" s="21"/>
      <c r="G736" s="21"/>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row>
    <row r="737" spans="1:35" ht="30" customHeight="1">
      <c r="A737" s="8"/>
      <c r="B737" s="8"/>
      <c r="C737" s="8"/>
      <c r="D737" s="8"/>
      <c r="E737" s="20"/>
      <c r="F737" s="21"/>
      <c r="G737" s="21"/>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row>
    <row r="738" spans="1:35" ht="30" customHeight="1">
      <c r="A738" s="8"/>
      <c r="B738" s="8"/>
      <c r="C738" s="8"/>
      <c r="D738" s="8"/>
      <c r="E738" s="20"/>
      <c r="F738" s="21"/>
      <c r="G738" s="21"/>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row>
    <row r="739" spans="1:35" ht="30" customHeight="1">
      <c r="A739" s="8"/>
      <c r="B739" s="8"/>
      <c r="C739" s="8"/>
      <c r="D739" s="8"/>
      <c r="E739" s="20"/>
      <c r="F739" s="21"/>
      <c r="G739" s="21"/>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row>
    <row r="740" spans="1:35" ht="30" customHeight="1">
      <c r="A740" s="8"/>
      <c r="B740" s="8"/>
      <c r="C740" s="8"/>
      <c r="D740" s="8"/>
      <c r="E740" s="20"/>
      <c r="F740" s="21"/>
      <c r="G740" s="21"/>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row>
    <row r="741" spans="1:35" ht="30" customHeight="1">
      <c r="A741" s="8"/>
      <c r="B741" s="8"/>
      <c r="C741" s="8"/>
      <c r="D741" s="8"/>
      <c r="E741" s="20"/>
      <c r="F741" s="21"/>
      <c r="G741" s="21"/>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row>
    <row r="742" spans="1:35" ht="30" customHeight="1">
      <c r="A742" s="8"/>
      <c r="B742" s="8"/>
      <c r="C742" s="8"/>
      <c r="D742" s="8"/>
      <c r="E742" s="20"/>
      <c r="F742" s="21"/>
      <c r="G742" s="21"/>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row>
    <row r="743" spans="1:35" ht="30" customHeight="1">
      <c r="A743" s="8"/>
      <c r="B743" s="8"/>
      <c r="C743" s="8"/>
      <c r="D743" s="8"/>
      <c r="E743" s="20"/>
      <c r="F743" s="21"/>
      <c r="G743" s="21"/>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row>
    <row r="744" spans="1:35" ht="30" customHeight="1">
      <c r="A744" s="8"/>
      <c r="B744" s="8"/>
      <c r="C744" s="8"/>
      <c r="D744" s="8"/>
      <c r="E744" s="20"/>
      <c r="F744" s="21"/>
      <c r="G744" s="21"/>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row>
    <row r="745" spans="1:35" ht="30" customHeight="1">
      <c r="A745" s="8"/>
      <c r="B745" s="8"/>
      <c r="C745" s="8"/>
      <c r="D745" s="8"/>
      <c r="E745" s="20"/>
      <c r="F745" s="21"/>
      <c r="G745" s="21"/>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row>
    <row r="746" spans="1:35" ht="30" customHeight="1">
      <c r="A746" s="8"/>
      <c r="B746" s="8"/>
      <c r="C746" s="8"/>
      <c r="D746" s="8"/>
      <c r="E746" s="20"/>
      <c r="F746" s="21"/>
      <c r="G746" s="21"/>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row>
    <row r="747" spans="1:35" ht="30" customHeight="1">
      <c r="A747" s="8"/>
      <c r="B747" s="8"/>
      <c r="C747" s="8"/>
      <c r="D747" s="8"/>
      <c r="E747" s="20"/>
      <c r="F747" s="21"/>
      <c r="G747" s="21"/>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row>
    <row r="748" spans="1:35" ht="30" customHeight="1">
      <c r="A748" s="8"/>
      <c r="B748" s="8"/>
      <c r="C748" s="8"/>
      <c r="D748" s="8"/>
      <c r="E748" s="20"/>
      <c r="F748" s="21"/>
      <c r="G748" s="21"/>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row>
    <row r="749" spans="1:35" ht="30" customHeight="1">
      <c r="A749" s="8"/>
      <c r="B749" s="8"/>
      <c r="C749" s="8"/>
      <c r="D749" s="8"/>
      <c r="E749" s="20"/>
      <c r="F749" s="21"/>
      <c r="G749" s="21"/>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row>
    <row r="750" spans="1:35" ht="30" customHeight="1">
      <c r="A750" s="8"/>
      <c r="B750" s="8"/>
      <c r="C750" s="8"/>
      <c r="D750" s="8"/>
      <c r="E750" s="20"/>
      <c r="F750" s="21"/>
      <c r="G750" s="21"/>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row>
    <row r="751" spans="1:35" ht="30" customHeight="1">
      <c r="A751" s="8"/>
      <c r="B751" s="8"/>
      <c r="C751" s="8"/>
      <c r="D751" s="8"/>
      <c r="E751" s="20"/>
      <c r="F751" s="21"/>
      <c r="G751" s="21"/>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row>
    <row r="752" spans="1:35" ht="30" customHeight="1">
      <c r="A752" s="8"/>
      <c r="B752" s="8"/>
      <c r="C752" s="8"/>
      <c r="D752" s="8"/>
      <c r="E752" s="20"/>
      <c r="F752" s="21"/>
      <c r="G752" s="21"/>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row>
    <row r="753" spans="1:35" ht="30" customHeight="1">
      <c r="A753" s="8"/>
      <c r="B753" s="8"/>
      <c r="C753" s="8"/>
      <c r="D753" s="8"/>
      <c r="E753" s="20"/>
      <c r="F753" s="21"/>
      <c r="G753" s="21"/>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row>
    <row r="754" spans="1:35" ht="30" customHeight="1">
      <c r="A754" s="8"/>
      <c r="B754" s="8"/>
      <c r="C754" s="8"/>
      <c r="D754" s="8"/>
      <c r="E754" s="20"/>
      <c r="F754" s="21"/>
      <c r="G754" s="21"/>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row>
    <row r="755" spans="1:35" ht="30" customHeight="1">
      <c r="A755" s="8"/>
      <c r="B755" s="8"/>
      <c r="C755" s="8"/>
      <c r="D755" s="8"/>
      <c r="E755" s="20"/>
      <c r="F755" s="21"/>
      <c r="G755" s="21"/>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row>
    <row r="756" spans="1:35" ht="30" customHeight="1">
      <c r="A756" s="8"/>
      <c r="B756" s="8"/>
      <c r="C756" s="8"/>
      <c r="D756" s="8"/>
      <c r="E756" s="20"/>
      <c r="F756" s="21"/>
      <c r="G756" s="21"/>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row>
    <row r="757" spans="1:35" ht="30" customHeight="1">
      <c r="A757" s="8"/>
      <c r="B757" s="8"/>
      <c r="C757" s="8"/>
      <c r="D757" s="8"/>
      <c r="E757" s="20"/>
      <c r="F757" s="21"/>
      <c r="G757" s="21"/>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row>
    <row r="758" spans="1:35" ht="30" customHeight="1">
      <c r="A758" s="8"/>
      <c r="B758" s="8"/>
      <c r="C758" s="8"/>
      <c r="D758" s="8"/>
      <c r="E758" s="20"/>
      <c r="F758" s="21"/>
      <c r="G758" s="21"/>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row>
    <row r="759" spans="1:35" ht="30" customHeight="1">
      <c r="A759" s="8"/>
      <c r="B759" s="8"/>
      <c r="C759" s="8"/>
      <c r="D759" s="8"/>
      <c r="E759" s="20"/>
      <c r="F759" s="21"/>
      <c r="G759" s="21"/>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row>
    <row r="760" spans="1:35" ht="30" customHeight="1">
      <c r="A760" s="8"/>
      <c r="B760" s="8"/>
      <c r="C760" s="8"/>
      <c r="D760" s="8"/>
      <c r="E760" s="20"/>
      <c r="F760" s="21"/>
      <c r="G760" s="21"/>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row>
    <row r="761" spans="1:35" ht="30" customHeight="1">
      <c r="A761" s="8"/>
      <c r="B761" s="8"/>
      <c r="C761" s="8"/>
      <c r="D761" s="8"/>
      <c r="E761" s="20"/>
      <c r="F761" s="21"/>
      <c r="G761" s="21"/>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row>
    <row r="762" spans="1:35" ht="30" customHeight="1">
      <c r="A762" s="8"/>
      <c r="B762" s="8"/>
      <c r="C762" s="8"/>
      <c r="D762" s="8"/>
      <c r="E762" s="20"/>
      <c r="F762" s="21"/>
      <c r="G762" s="21"/>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row>
    <row r="763" spans="1:35" ht="30" customHeight="1">
      <c r="A763" s="8"/>
      <c r="B763" s="8"/>
      <c r="C763" s="8"/>
      <c r="D763" s="8"/>
      <c r="E763" s="20"/>
      <c r="F763" s="21"/>
      <c r="G763" s="21"/>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row>
    <row r="764" spans="1:35" ht="30" customHeight="1">
      <c r="A764" s="8"/>
      <c r="B764" s="8"/>
      <c r="C764" s="8"/>
      <c r="D764" s="8"/>
      <c r="E764" s="20"/>
      <c r="F764" s="21"/>
      <c r="G764" s="21"/>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row>
    <row r="765" spans="1:35" ht="30" customHeight="1">
      <c r="A765" s="8"/>
      <c r="B765" s="8"/>
      <c r="C765" s="8"/>
      <c r="D765" s="8"/>
      <c r="E765" s="20"/>
      <c r="F765" s="21"/>
      <c r="G765" s="21"/>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row>
    <row r="766" spans="1:35" ht="30" customHeight="1">
      <c r="A766" s="8"/>
      <c r="B766" s="8"/>
      <c r="C766" s="8"/>
      <c r="D766" s="8"/>
      <c r="E766" s="20"/>
      <c r="F766" s="21"/>
      <c r="G766" s="21"/>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row>
    <row r="767" spans="1:35" ht="30" customHeight="1">
      <c r="A767" s="8"/>
      <c r="B767" s="8"/>
      <c r="C767" s="8"/>
      <c r="D767" s="8"/>
      <c r="E767" s="20"/>
      <c r="F767" s="21"/>
      <c r="G767" s="21"/>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row>
    <row r="768" spans="1:35" ht="30" customHeight="1">
      <c r="A768" s="8"/>
      <c r="B768" s="8"/>
      <c r="C768" s="8"/>
      <c r="D768" s="8"/>
      <c r="E768" s="20"/>
      <c r="F768" s="21"/>
      <c r="G768" s="21"/>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row>
    <row r="769" spans="1:35" ht="30" customHeight="1">
      <c r="A769" s="8"/>
      <c r="B769" s="8"/>
      <c r="C769" s="8"/>
      <c r="D769" s="8"/>
      <c r="E769" s="20"/>
      <c r="F769" s="21"/>
      <c r="G769" s="21"/>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row>
    <row r="770" spans="1:35" ht="30" customHeight="1">
      <c r="A770" s="8"/>
      <c r="B770" s="8"/>
      <c r="C770" s="8"/>
      <c r="D770" s="8"/>
      <c r="E770" s="20"/>
      <c r="F770" s="21"/>
      <c r="G770" s="21"/>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row>
    <row r="771" spans="1:35" ht="30" customHeight="1">
      <c r="A771" s="8"/>
      <c r="B771" s="8"/>
      <c r="C771" s="8"/>
      <c r="D771" s="8"/>
      <c r="E771" s="20"/>
      <c r="F771" s="21"/>
      <c r="G771" s="21"/>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row>
    <row r="772" spans="1:35" ht="30" customHeight="1">
      <c r="A772" s="8"/>
      <c r="B772" s="8"/>
      <c r="C772" s="8"/>
      <c r="D772" s="8"/>
      <c r="E772" s="20"/>
      <c r="F772" s="21"/>
      <c r="G772" s="21"/>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row>
    <row r="773" spans="1:35" ht="30" customHeight="1">
      <c r="A773" s="8"/>
      <c r="B773" s="8"/>
      <c r="C773" s="8"/>
      <c r="D773" s="8"/>
      <c r="E773" s="20"/>
      <c r="F773" s="21"/>
      <c r="G773" s="21"/>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row>
    <row r="774" spans="1:35" ht="30" customHeight="1">
      <c r="A774" s="8"/>
      <c r="B774" s="8"/>
      <c r="C774" s="8"/>
      <c r="D774" s="8"/>
      <c r="E774" s="20"/>
      <c r="F774" s="21"/>
      <c r="G774" s="21"/>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row>
    <row r="775" spans="1:35" ht="30" customHeight="1">
      <c r="A775" s="8"/>
      <c r="B775" s="8"/>
      <c r="C775" s="8"/>
      <c r="D775" s="8"/>
      <c r="E775" s="20"/>
      <c r="F775" s="21"/>
      <c r="G775" s="21"/>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row>
    <row r="776" spans="1:35" ht="30" customHeight="1">
      <c r="A776" s="8"/>
      <c r="B776" s="8"/>
      <c r="C776" s="8"/>
      <c r="D776" s="8"/>
      <c r="E776" s="20"/>
      <c r="F776" s="21"/>
      <c r="G776" s="21"/>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row>
    <row r="777" spans="1:35" ht="30" customHeight="1">
      <c r="A777" s="8"/>
      <c r="B777" s="8"/>
      <c r="C777" s="8"/>
      <c r="D777" s="8"/>
      <c r="E777" s="20"/>
      <c r="F777" s="21"/>
      <c r="G777" s="21"/>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row>
    <row r="778" spans="1:35" ht="30" customHeight="1">
      <c r="A778" s="8"/>
      <c r="B778" s="8"/>
      <c r="C778" s="8"/>
      <c r="D778" s="8"/>
      <c r="E778" s="20"/>
      <c r="F778" s="21"/>
      <c r="G778" s="21"/>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row>
    <row r="779" spans="1:35" ht="30" customHeight="1">
      <c r="A779" s="8"/>
      <c r="B779" s="8"/>
      <c r="C779" s="8"/>
      <c r="D779" s="8"/>
      <c r="E779" s="20"/>
      <c r="F779" s="21"/>
      <c r="G779" s="21"/>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row>
  </sheetData>
  <sheetProtection algorithmName="SHA-512" hashValue="gfTWdanbqY9qxcJxKOnHFvsuLvz2ByNMgxRb3ikylgp7yayhdqyTs6C9s0ETIMtSufBZwjl1f91+EtZmTuwBcQ==" saltValue="7AEaH9ZvF/qLOsQO9TAnbg==" spinCount="100000" sheet="1" objects="1" scenarios="1"/>
  <mergeCells count="1126">
    <mergeCell ref="B91:B93"/>
    <mergeCell ref="C91:C93"/>
    <mergeCell ref="D91:D93"/>
    <mergeCell ref="F91:F93"/>
    <mergeCell ref="G91:G93"/>
    <mergeCell ref="H91:H93"/>
    <mergeCell ref="B94:O95"/>
    <mergeCell ref="F98:O98"/>
    <mergeCell ref="E91:E93"/>
    <mergeCell ref="C98:E98"/>
    <mergeCell ref="B99:B100"/>
    <mergeCell ref="C99:C100"/>
    <mergeCell ref="D99:D100"/>
    <mergeCell ref="E99:E100"/>
    <mergeCell ref="F99:F100"/>
    <mergeCell ref="O104:O106"/>
    <mergeCell ref="B101:B103"/>
    <mergeCell ref="C101:C103"/>
    <mergeCell ref="D101:D103"/>
    <mergeCell ref="E101:E103"/>
    <mergeCell ref="F101:F103"/>
    <mergeCell ref="G101:G103"/>
    <mergeCell ref="H101:H103"/>
    <mergeCell ref="B104:B106"/>
    <mergeCell ref="C104:C106"/>
    <mergeCell ref="D104:D106"/>
    <mergeCell ref="E104:E106"/>
    <mergeCell ref="F104:F106"/>
    <mergeCell ref="G104:G106"/>
    <mergeCell ref="H104:H106"/>
    <mergeCell ref="B82:B84"/>
    <mergeCell ref="C82:C84"/>
    <mergeCell ref="D82:D84"/>
    <mergeCell ref="E82:E84"/>
    <mergeCell ref="F82:F84"/>
    <mergeCell ref="G82:G84"/>
    <mergeCell ref="H82:H84"/>
    <mergeCell ref="I88:I90"/>
    <mergeCell ref="N88:N90"/>
    <mergeCell ref="O88:O90"/>
    <mergeCell ref="B88:B90"/>
    <mergeCell ref="C88:C90"/>
    <mergeCell ref="D88:D90"/>
    <mergeCell ref="E88:E90"/>
    <mergeCell ref="I107:I109"/>
    <mergeCell ref="G88:G90"/>
    <mergeCell ref="H88:H90"/>
    <mergeCell ref="I91:I93"/>
    <mergeCell ref="N91:N93"/>
    <mergeCell ref="O91:O93"/>
    <mergeCell ref="G99:G100"/>
    <mergeCell ref="H99:H100"/>
    <mergeCell ref="I99:I100"/>
    <mergeCell ref="J99:M99"/>
    <mergeCell ref="N99:N100"/>
    <mergeCell ref="O99:O100"/>
    <mergeCell ref="J100:M100"/>
    <mergeCell ref="I101:I103"/>
    <mergeCell ref="I104:I106"/>
    <mergeCell ref="N104:N106"/>
    <mergeCell ref="F88:F90"/>
    <mergeCell ref="C107:C109"/>
    <mergeCell ref="C120:E120"/>
    <mergeCell ref="B113:B115"/>
    <mergeCell ref="B121:B122"/>
    <mergeCell ref="C121:C122"/>
    <mergeCell ref="D121:D122"/>
    <mergeCell ref="E121:E122"/>
    <mergeCell ref="F121:F122"/>
    <mergeCell ref="G121:G122"/>
    <mergeCell ref="D107:D109"/>
    <mergeCell ref="E107:E109"/>
    <mergeCell ref="F107:F109"/>
    <mergeCell ref="G107:G109"/>
    <mergeCell ref="H107:H109"/>
    <mergeCell ref="H110:H112"/>
    <mergeCell ref="I110:I112"/>
    <mergeCell ref="B107:B109"/>
    <mergeCell ref="B110:B112"/>
    <mergeCell ref="C110:C112"/>
    <mergeCell ref="D110:D112"/>
    <mergeCell ref="E110:E112"/>
    <mergeCell ref="F110:F112"/>
    <mergeCell ref="G110:G112"/>
    <mergeCell ref="I113:I115"/>
    <mergeCell ref="B116:O117"/>
    <mergeCell ref="N107:N109"/>
    <mergeCell ref="O107:O109"/>
    <mergeCell ref="N110:N112"/>
    <mergeCell ref="C113:C115"/>
    <mergeCell ref="D113:D115"/>
    <mergeCell ref="E113:E115"/>
    <mergeCell ref="N123:N125"/>
    <mergeCell ref="N126:N128"/>
    <mergeCell ref="O126:O128"/>
    <mergeCell ref="P126:P128"/>
    <mergeCell ref="Q126:Q128"/>
    <mergeCell ref="N129:N131"/>
    <mergeCell ref="O129:O131"/>
    <mergeCell ref="C129:C131"/>
    <mergeCell ref="D129:D131"/>
    <mergeCell ref="E129:E131"/>
    <mergeCell ref="F129:F131"/>
    <mergeCell ref="G129:G131"/>
    <mergeCell ref="H129:H131"/>
    <mergeCell ref="I129:I131"/>
    <mergeCell ref="B129:B131"/>
    <mergeCell ref="O123:O125"/>
    <mergeCell ref="P123:P125"/>
    <mergeCell ref="Q123:Q125"/>
    <mergeCell ref="C123:C125"/>
    <mergeCell ref="D123:D125"/>
    <mergeCell ref="E123:E125"/>
    <mergeCell ref="F123:F125"/>
    <mergeCell ref="G123:G125"/>
    <mergeCell ref="H123:H125"/>
    <mergeCell ref="I123:I125"/>
    <mergeCell ref="H126:H128"/>
    <mergeCell ref="I126:I128"/>
    <mergeCell ref="B123:B125"/>
    <mergeCell ref="B126:B128"/>
    <mergeCell ref="C126:C128"/>
    <mergeCell ref="P129:P131"/>
    <mergeCell ref="Q129:Q131"/>
    <mergeCell ref="N145:N147"/>
    <mergeCell ref="O145:O147"/>
    <mergeCell ref="P145:P147"/>
    <mergeCell ref="Q145:Q147"/>
    <mergeCell ref="R145:R147"/>
    <mergeCell ref="S145:S147"/>
    <mergeCell ref="B138:O139"/>
    <mergeCell ref="P138:Q138"/>
    <mergeCell ref="F142:O142"/>
    <mergeCell ref="P142:R142"/>
    <mergeCell ref="J143:M143"/>
    <mergeCell ref="N143:N144"/>
    <mergeCell ref="O143:O144"/>
    <mergeCell ref="J144:M144"/>
    <mergeCell ref="Q135:Q137"/>
    <mergeCell ref="P139:Q139"/>
    <mergeCell ref="N135:N137"/>
    <mergeCell ref="O135:O137"/>
    <mergeCell ref="P135:P137"/>
    <mergeCell ref="G143:G144"/>
    <mergeCell ref="P157:P159"/>
    <mergeCell ref="Q157:Q159"/>
    <mergeCell ref="O201:O203"/>
    <mergeCell ref="P201:P203"/>
    <mergeCell ref="P198:P200"/>
    <mergeCell ref="Q198:Q200"/>
    <mergeCell ref="N201:N203"/>
    <mergeCell ref="O214:O216"/>
    <mergeCell ref="P214:P216"/>
    <mergeCell ref="Q201:Q203"/>
    <mergeCell ref="P205:Q205"/>
    <mergeCell ref="P182:Q182"/>
    <mergeCell ref="B182:O183"/>
    <mergeCell ref="B132:B134"/>
    <mergeCell ref="C132:C134"/>
    <mergeCell ref="D132:D134"/>
    <mergeCell ref="E132:E134"/>
    <mergeCell ref="F132:F134"/>
    <mergeCell ref="G132:G134"/>
    <mergeCell ref="N132:N134"/>
    <mergeCell ref="O132:O134"/>
    <mergeCell ref="P132:P134"/>
    <mergeCell ref="Q132:Q134"/>
    <mergeCell ref="G209:G210"/>
    <mergeCell ref="H209:H210"/>
    <mergeCell ref="H187:H188"/>
    <mergeCell ref="I187:I188"/>
    <mergeCell ref="B195:B197"/>
    <mergeCell ref="B198:B200"/>
    <mergeCell ref="C198:C200"/>
    <mergeCell ref="D198:D200"/>
    <mergeCell ref="E198:E200"/>
    <mergeCell ref="Q242:Q244"/>
    <mergeCell ref="D236:D238"/>
    <mergeCell ref="E236:E238"/>
    <mergeCell ref="F236:F238"/>
    <mergeCell ref="G236:G238"/>
    <mergeCell ref="H236:H238"/>
    <mergeCell ref="G239:G241"/>
    <mergeCell ref="H239:H241"/>
    <mergeCell ref="I239:I241"/>
    <mergeCell ref="S253:S254"/>
    <mergeCell ref="J254:M254"/>
    <mergeCell ref="R245:R247"/>
    <mergeCell ref="R253:R254"/>
    <mergeCell ref="D255:D257"/>
    <mergeCell ref="E255:E257"/>
    <mergeCell ref="F255:F257"/>
    <mergeCell ref="G255:G257"/>
    <mergeCell ref="I255:I257"/>
    <mergeCell ref="N255:N257"/>
    <mergeCell ref="O255:O257"/>
    <mergeCell ref="P255:P257"/>
    <mergeCell ref="Q255:Q257"/>
    <mergeCell ref="H255:H257"/>
    <mergeCell ref="F252:O252"/>
    <mergeCell ref="P252:R252"/>
    <mergeCell ref="R255:R257"/>
    <mergeCell ref="S167:S169"/>
    <mergeCell ref="S170:S172"/>
    <mergeCell ref="R170:R172"/>
    <mergeCell ref="R173:R175"/>
    <mergeCell ref="R176:R178"/>
    <mergeCell ref="R179:R181"/>
    <mergeCell ref="R189:R191"/>
    <mergeCell ref="R192:R194"/>
    <mergeCell ref="S223:S225"/>
    <mergeCell ref="S165:S166"/>
    <mergeCell ref="S187:S188"/>
    <mergeCell ref="S201:S203"/>
    <mergeCell ref="S211:S213"/>
    <mergeCell ref="S173:S175"/>
    <mergeCell ref="S176:S178"/>
    <mergeCell ref="S179:S181"/>
    <mergeCell ref="S189:S191"/>
    <mergeCell ref="S192:S194"/>
    <mergeCell ref="S195:S197"/>
    <mergeCell ref="S198:S200"/>
    <mergeCell ref="R209:R210"/>
    <mergeCell ref="S209:S210"/>
    <mergeCell ref="T123:T137"/>
    <mergeCell ref="R126:R128"/>
    <mergeCell ref="S126:S128"/>
    <mergeCell ref="S129:S131"/>
    <mergeCell ref="S132:S134"/>
    <mergeCell ref="R135:R137"/>
    <mergeCell ref="S135:S137"/>
    <mergeCell ref="R148:R150"/>
    <mergeCell ref="S148:S150"/>
    <mergeCell ref="R151:R153"/>
    <mergeCell ref="S151:S153"/>
    <mergeCell ref="T138:T139"/>
    <mergeCell ref="T143:T144"/>
    <mergeCell ref="T145:T159"/>
    <mergeCell ref="R123:R125"/>
    <mergeCell ref="S123:S125"/>
    <mergeCell ref="R129:R131"/>
    <mergeCell ref="R132:R134"/>
    <mergeCell ref="R154:R156"/>
    <mergeCell ref="S154:S156"/>
    <mergeCell ref="R157:R159"/>
    <mergeCell ref="S157:S159"/>
    <mergeCell ref="R143:R144"/>
    <mergeCell ref="S143:S144"/>
    <mergeCell ref="T231:T232"/>
    <mergeCell ref="T233:T247"/>
    <mergeCell ref="T248:T249"/>
    <mergeCell ref="T253:T254"/>
    <mergeCell ref="T255:T269"/>
    <mergeCell ref="S258:S260"/>
    <mergeCell ref="T270:T271"/>
    <mergeCell ref="R258:R260"/>
    <mergeCell ref="R261:R263"/>
    <mergeCell ref="S239:S241"/>
    <mergeCell ref="S242:S244"/>
    <mergeCell ref="S245:S247"/>
    <mergeCell ref="S233:S235"/>
    <mergeCell ref="S255:S257"/>
    <mergeCell ref="T160:T161"/>
    <mergeCell ref="T165:T166"/>
    <mergeCell ref="T167:T181"/>
    <mergeCell ref="T182:T183"/>
    <mergeCell ref="R198:R200"/>
    <mergeCell ref="R201:R203"/>
    <mergeCell ref="R211:R213"/>
    <mergeCell ref="R214:R216"/>
    <mergeCell ref="S214:S216"/>
    <mergeCell ref="R217:R219"/>
    <mergeCell ref="S217:S219"/>
    <mergeCell ref="T187:T188"/>
    <mergeCell ref="T189:T203"/>
    <mergeCell ref="T204:T205"/>
    <mergeCell ref="T209:T210"/>
    <mergeCell ref="T211:T225"/>
    <mergeCell ref="T226:T227"/>
    <mergeCell ref="S220:S222"/>
    <mergeCell ref="T121:T122"/>
    <mergeCell ref="N101:N103"/>
    <mergeCell ref="O101:O103"/>
    <mergeCell ref="P101:P103"/>
    <mergeCell ref="Q101:Q103"/>
    <mergeCell ref="R101:R103"/>
    <mergeCell ref="S101:S103"/>
    <mergeCell ref="T101:T115"/>
    <mergeCell ref="N113:N115"/>
    <mergeCell ref="O113:O115"/>
    <mergeCell ref="R113:R115"/>
    <mergeCell ref="S113:S115"/>
    <mergeCell ref="T116:T117"/>
    <mergeCell ref="Q104:Q106"/>
    <mergeCell ref="R104:R106"/>
    <mergeCell ref="S104:S106"/>
    <mergeCell ref="P107:P109"/>
    <mergeCell ref="Q107:Q109"/>
    <mergeCell ref="R107:R109"/>
    <mergeCell ref="S107:S109"/>
    <mergeCell ref="O110:O112"/>
    <mergeCell ref="F120:O120"/>
    <mergeCell ref="H121:H122"/>
    <mergeCell ref="I121:I122"/>
    <mergeCell ref="J121:M121"/>
    <mergeCell ref="N121:N122"/>
    <mergeCell ref="O121:O122"/>
    <mergeCell ref="J122:M122"/>
    <mergeCell ref="F113:F115"/>
    <mergeCell ref="G113:G115"/>
    <mergeCell ref="P104:P106"/>
    <mergeCell ref="P220:P222"/>
    <mergeCell ref="Q220:Q222"/>
    <mergeCell ref="P223:P225"/>
    <mergeCell ref="Q223:Q225"/>
    <mergeCell ref="N214:N216"/>
    <mergeCell ref="N217:N219"/>
    <mergeCell ref="O217:O219"/>
    <mergeCell ref="P217:P219"/>
    <mergeCell ref="Q217:Q219"/>
    <mergeCell ref="N220:N222"/>
    <mergeCell ref="O220:O222"/>
    <mergeCell ref="N239:N241"/>
    <mergeCell ref="O239:O241"/>
    <mergeCell ref="P239:P241"/>
    <mergeCell ref="R220:R222"/>
    <mergeCell ref="R223:R225"/>
    <mergeCell ref="B236:B238"/>
    <mergeCell ref="C236:C238"/>
    <mergeCell ref="H220:H222"/>
    <mergeCell ref="I220:I222"/>
    <mergeCell ref="D214:D216"/>
    <mergeCell ref="E214:E216"/>
    <mergeCell ref="F214:F216"/>
    <mergeCell ref="G214:G216"/>
    <mergeCell ref="B226:O227"/>
    <mergeCell ref="P226:Q226"/>
    <mergeCell ref="P227:Q227"/>
    <mergeCell ref="C230:E230"/>
    <mergeCell ref="F230:O230"/>
    <mergeCell ref="P230:R230"/>
    <mergeCell ref="B231:B232"/>
    <mergeCell ref="R231:R232"/>
    <mergeCell ref="B214:B216"/>
    <mergeCell ref="G195:G197"/>
    <mergeCell ref="F186:O186"/>
    <mergeCell ref="C214:C216"/>
    <mergeCell ref="E179:E181"/>
    <mergeCell ref="C186:E186"/>
    <mergeCell ref="B187:B188"/>
    <mergeCell ref="C187:C188"/>
    <mergeCell ref="N187:N188"/>
    <mergeCell ref="O187:O188"/>
    <mergeCell ref="R187:R188"/>
    <mergeCell ref="J210:M210"/>
    <mergeCell ref="J187:M187"/>
    <mergeCell ref="J188:M188"/>
    <mergeCell ref="B204:O205"/>
    <mergeCell ref="P204:Q204"/>
    <mergeCell ref="F208:O208"/>
    <mergeCell ref="P208:R208"/>
    <mergeCell ref="J209:M209"/>
    <mergeCell ref="G192:G194"/>
    <mergeCell ref="B211:B213"/>
    <mergeCell ref="P186:R186"/>
    <mergeCell ref="R195:R197"/>
    <mergeCell ref="I195:I197"/>
    <mergeCell ref="F201:F203"/>
    <mergeCell ref="G201:G203"/>
    <mergeCell ref="H201:H203"/>
    <mergeCell ref="I201:I203"/>
    <mergeCell ref="D189:D191"/>
    <mergeCell ref="H198:H200"/>
    <mergeCell ref="I198:I200"/>
    <mergeCell ref="E189:E191"/>
    <mergeCell ref="C151:C153"/>
    <mergeCell ref="D151:D153"/>
    <mergeCell ref="E151:E153"/>
    <mergeCell ref="E201:E203"/>
    <mergeCell ref="C208:E208"/>
    <mergeCell ref="B217:B219"/>
    <mergeCell ref="B220:B222"/>
    <mergeCell ref="C220:C222"/>
    <mergeCell ref="D220:D222"/>
    <mergeCell ref="E220:E222"/>
    <mergeCell ref="F220:F222"/>
    <mergeCell ref="G220:G222"/>
    <mergeCell ref="B209:B210"/>
    <mergeCell ref="F170:F172"/>
    <mergeCell ref="G170:G172"/>
    <mergeCell ref="G187:G188"/>
    <mergeCell ref="B179:B181"/>
    <mergeCell ref="B189:B191"/>
    <mergeCell ref="B192:B194"/>
    <mergeCell ref="C164:E164"/>
    <mergeCell ref="G179:G181"/>
    <mergeCell ref="C173:C175"/>
    <mergeCell ref="D173:D175"/>
    <mergeCell ref="E173:E175"/>
    <mergeCell ref="C176:C178"/>
    <mergeCell ref="C211:C213"/>
    <mergeCell ref="D211:D213"/>
    <mergeCell ref="E211:E213"/>
    <mergeCell ref="F187:F188"/>
    <mergeCell ref="B201:B203"/>
    <mergeCell ref="C201:C203"/>
    <mergeCell ref="D201:D203"/>
    <mergeCell ref="B239:B241"/>
    <mergeCell ref="B242:B244"/>
    <mergeCell ref="C242:C244"/>
    <mergeCell ref="D242:D244"/>
    <mergeCell ref="E242:E244"/>
    <mergeCell ref="C231:C232"/>
    <mergeCell ref="D231:D232"/>
    <mergeCell ref="S231:S232"/>
    <mergeCell ref="G231:G232"/>
    <mergeCell ref="H231:H232"/>
    <mergeCell ref="I231:I232"/>
    <mergeCell ref="J231:M231"/>
    <mergeCell ref="J232:M232"/>
    <mergeCell ref="N231:N232"/>
    <mergeCell ref="O231:O232"/>
    <mergeCell ref="R239:R241"/>
    <mergeCell ref="N233:N235"/>
    <mergeCell ref="O233:O235"/>
    <mergeCell ref="P233:P235"/>
    <mergeCell ref="Q233:Q235"/>
    <mergeCell ref="R233:R235"/>
    <mergeCell ref="R242:R244"/>
    <mergeCell ref="I236:I238"/>
    <mergeCell ref="N236:N238"/>
    <mergeCell ref="O236:O238"/>
    <mergeCell ref="P236:P238"/>
    <mergeCell ref="Q236:Q238"/>
    <mergeCell ref="R236:R238"/>
    <mergeCell ref="S236:S238"/>
    <mergeCell ref="Q239:Q241"/>
    <mergeCell ref="O242:O244"/>
    <mergeCell ref="P242:P244"/>
    <mergeCell ref="I267:I269"/>
    <mergeCell ref="N267:N269"/>
    <mergeCell ref="O267:O269"/>
    <mergeCell ref="P267:P269"/>
    <mergeCell ref="Q267:Q269"/>
    <mergeCell ref="R267:R269"/>
    <mergeCell ref="H261:H263"/>
    <mergeCell ref="I261:I263"/>
    <mergeCell ref="B223:B225"/>
    <mergeCell ref="C223:C225"/>
    <mergeCell ref="G233:G235"/>
    <mergeCell ref="H233:H235"/>
    <mergeCell ref="I233:I235"/>
    <mergeCell ref="E231:E232"/>
    <mergeCell ref="F231:F232"/>
    <mergeCell ref="B233:B235"/>
    <mergeCell ref="C233:C235"/>
    <mergeCell ref="D233:D235"/>
    <mergeCell ref="E233:E235"/>
    <mergeCell ref="F233:F235"/>
    <mergeCell ref="H242:H244"/>
    <mergeCell ref="I242:I244"/>
    <mergeCell ref="D223:D225"/>
    <mergeCell ref="E223:E225"/>
    <mergeCell ref="F223:F225"/>
    <mergeCell ref="G223:G225"/>
    <mergeCell ref="H223:H225"/>
    <mergeCell ref="I223:I225"/>
    <mergeCell ref="C239:C241"/>
    <mergeCell ref="D239:D241"/>
    <mergeCell ref="E239:E241"/>
    <mergeCell ref="F239:F241"/>
    <mergeCell ref="B245:B247"/>
    <mergeCell ref="B253:B254"/>
    <mergeCell ref="C253:C254"/>
    <mergeCell ref="D253:D254"/>
    <mergeCell ref="E253:E254"/>
    <mergeCell ref="F253:F254"/>
    <mergeCell ref="G253:G254"/>
    <mergeCell ref="B255:B257"/>
    <mergeCell ref="F242:F244"/>
    <mergeCell ref="G242:G244"/>
    <mergeCell ref="I245:I247"/>
    <mergeCell ref="B248:O249"/>
    <mergeCell ref="P248:Q248"/>
    <mergeCell ref="N242:N244"/>
    <mergeCell ref="N245:N247"/>
    <mergeCell ref="O245:O247"/>
    <mergeCell ref="P245:P247"/>
    <mergeCell ref="Q245:Q247"/>
    <mergeCell ref="P249:Q249"/>
    <mergeCell ref="C245:C247"/>
    <mergeCell ref="H253:H254"/>
    <mergeCell ref="I253:I254"/>
    <mergeCell ref="J253:M253"/>
    <mergeCell ref="N253:N254"/>
    <mergeCell ref="O253:O254"/>
    <mergeCell ref="D245:D247"/>
    <mergeCell ref="E245:E247"/>
    <mergeCell ref="F245:F247"/>
    <mergeCell ref="G245:G247"/>
    <mergeCell ref="H245:H247"/>
    <mergeCell ref="C252:E252"/>
    <mergeCell ref="C255:C257"/>
    <mergeCell ref="G261:G263"/>
    <mergeCell ref="I264:I266"/>
    <mergeCell ref="N264:N266"/>
    <mergeCell ref="O264:O266"/>
    <mergeCell ref="P264:P266"/>
    <mergeCell ref="Q264:Q266"/>
    <mergeCell ref="R264:R266"/>
    <mergeCell ref="S264:S266"/>
    <mergeCell ref="B264:B266"/>
    <mergeCell ref="C264:C266"/>
    <mergeCell ref="D264:D266"/>
    <mergeCell ref="E264:E266"/>
    <mergeCell ref="F264:F266"/>
    <mergeCell ref="G264:G266"/>
    <mergeCell ref="S261:S263"/>
    <mergeCell ref="O258:O260"/>
    <mergeCell ref="P258:P260"/>
    <mergeCell ref="N258:N260"/>
    <mergeCell ref="N261:N263"/>
    <mergeCell ref="O261:O263"/>
    <mergeCell ref="P261:P263"/>
    <mergeCell ref="Q261:Q263"/>
    <mergeCell ref="Q258:Q260"/>
    <mergeCell ref="H264:H266"/>
    <mergeCell ref="H77:H78"/>
    <mergeCell ref="I77:I78"/>
    <mergeCell ref="J77:M77"/>
    <mergeCell ref="N77:N78"/>
    <mergeCell ref="B22:B24"/>
    <mergeCell ref="C22:C24"/>
    <mergeCell ref="D22:D24"/>
    <mergeCell ref="E22:E24"/>
    <mergeCell ref="S267:S269"/>
    <mergeCell ref="B270:O271"/>
    <mergeCell ref="P270:Q270"/>
    <mergeCell ref="P271:Q271"/>
    <mergeCell ref="B267:B269"/>
    <mergeCell ref="C267:C269"/>
    <mergeCell ref="D267:D269"/>
    <mergeCell ref="E267:E269"/>
    <mergeCell ref="F267:F269"/>
    <mergeCell ref="G267:G269"/>
    <mergeCell ref="H267:H269"/>
    <mergeCell ref="C258:C260"/>
    <mergeCell ref="D258:D260"/>
    <mergeCell ref="E258:E260"/>
    <mergeCell ref="F258:F260"/>
    <mergeCell ref="G258:G260"/>
    <mergeCell ref="H258:H260"/>
    <mergeCell ref="I258:I260"/>
    <mergeCell ref="B258:B260"/>
    <mergeCell ref="B261:B263"/>
    <mergeCell ref="C261:C263"/>
    <mergeCell ref="D261:D263"/>
    <mergeCell ref="E261:E263"/>
    <mergeCell ref="F261:F263"/>
    <mergeCell ref="F22:F24"/>
    <mergeCell ref="G22:G24"/>
    <mergeCell ref="H22:H24"/>
    <mergeCell ref="I25:I27"/>
    <mergeCell ref="N25:N27"/>
    <mergeCell ref="O25:O27"/>
    <mergeCell ref="P25:P27"/>
    <mergeCell ref="Q25:Q27"/>
    <mergeCell ref="R25:R27"/>
    <mergeCell ref="B25:B27"/>
    <mergeCell ref="C25:C27"/>
    <mergeCell ref="D25:D27"/>
    <mergeCell ref="E25:E27"/>
    <mergeCell ref="F25:F27"/>
    <mergeCell ref="G25:G27"/>
    <mergeCell ref="H25:H27"/>
    <mergeCell ref="R33:R34"/>
    <mergeCell ref="R22:R24"/>
    <mergeCell ref="I22:I24"/>
    <mergeCell ref="N22:N24"/>
    <mergeCell ref="O22:O24"/>
    <mergeCell ref="P22:P24"/>
    <mergeCell ref="Q22:Q24"/>
    <mergeCell ref="H33:H34"/>
    <mergeCell ref="I33:I34"/>
    <mergeCell ref="J33:M33"/>
    <mergeCell ref="N33:N34"/>
    <mergeCell ref="J34:M34"/>
    <mergeCell ref="O33:O34"/>
    <mergeCell ref="B28:O29"/>
    <mergeCell ref="P28:Q28"/>
    <mergeCell ref="B77:B78"/>
    <mergeCell ref="C77:C78"/>
    <mergeCell ref="D77:D78"/>
    <mergeCell ref="E77:E78"/>
    <mergeCell ref="O77:O78"/>
    <mergeCell ref="I60:I62"/>
    <mergeCell ref="N60:N62"/>
    <mergeCell ref="B60:B62"/>
    <mergeCell ref="C60:C62"/>
    <mergeCell ref="D60:D62"/>
    <mergeCell ref="S33:S34"/>
    <mergeCell ref="T33:T34"/>
    <mergeCell ref="C32:E32"/>
    <mergeCell ref="F32:O32"/>
    <mergeCell ref="P32:R32"/>
    <mergeCell ref="B33:B34"/>
    <mergeCell ref="C33:C34"/>
    <mergeCell ref="D33:D34"/>
    <mergeCell ref="E33:E34"/>
    <mergeCell ref="F33:F34"/>
    <mergeCell ref="G33:G34"/>
    <mergeCell ref="B35:B37"/>
    <mergeCell ref="C35:C37"/>
    <mergeCell ref="D35:D37"/>
    <mergeCell ref="E35:E37"/>
    <mergeCell ref="F35:F37"/>
    <mergeCell ref="S35:S37"/>
    <mergeCell ref="T35:T49"/>
    <mergeCell ref="S38:S40"/>
    <mergeCell ref="S41:S43"/>
    <mergeCell ref="P38:P40"/>
    <mergeCell ref="Q38:Q40"/>
    <mergeCell ref="G41:G43"/>
    <mergeCell ref="H41:H43"/>
    <mergeCell ref="I41:I43"/>
    <mergeCell ref="N41:N43"/>
    <mergeCell ref="O41:O43"/>
    <mergeCell ref="P41:P43"/>
    <mergeCell ref="Q41:Q43"/>
    <mergeCell ref="G44:G46"/>
    <mergeCell ref="H44:H46"/>
    <mergeCell ref="I44:I46"/>
    <mergeCell ref="T11:T12"/>
    <mergeCell ref="W11:Y11"/>
    <mergeCell ref="F6:G6"/>
    <mergeCell ref="C10:E10"/>
    <mergeCell ref="F10:O10"/>
    <mergeCell ref="P10:R10"/>
    <mergeCell ref="B11:B12"/>
    <mergeCell ref="C11:C12"/>
    <mergeCell ref="D11:D12"/>
    <mergeCell ref="J11:M11"/>
    <mergeCell ref="J12:M12"/>
    <mergeCell ref="N11:N12"/>
    <mergeCell ref="O11:O12"/>
    <mergeCell ref="B19:B21"/>
    <mergeCell ref="C19:C21"/>
    <mergeCell ref="D19:D21"/>
    <mergeCell ref="E19:E21"/>
    <mergeCell ref="F19:F21"/>
    <mergeCell ref="G19:G21"/>
    <mergeCell ref="H19:H21"/>
    <mergeCell ref="G11:G12"/>
    <mergeCell ref="H11:H12"/>
    <mergeCell ref="E11:E12"/>
    <mergeCell ref="F11:F12"/>
    <mergeCell ref="B13:B15"/>
    <mergeCell ref="C13:C15"/>
    <mergeCell ref="D13:D15"/>
    <mergeCell ref="E13:E15"/>
    <mergeCell ref="F13:F15"/>
    <mergeCell ref="I11:I12"/>
    <mergeCell ref="I16:I18"/>
    <mergeCell ref="B16:B18"/>
    <mergeCell ref="I19:I21"/>
    <mergeCell ref="N19:N21"/>
    <mergeCell ref="N13:N15"/>
    <mergeCell ref="O13:O15"/>
    <mergeCell ref="P13:P15"/>
    <mergeCell ref="Q13:Q15"/>
    <mergeCell ref="R13:R15"/>
    <mergeCell ref="N16:N18"/>
    <mergeCell ref="B1:S1"/>
    <mergeCell ref="B3:S3"/>
    <mergeCell ref="F4:N4"/>
    <mergeCell ref="F5:G5"/>
    <mergeCell ref="L5:M6"/>
    <mergeCell ref="N5:O5"/>
    <mergeCell ref="N6:O6"/>
    <mergeCell ref="R11:R12"/>
    <mergeCell ref="S11:S12"/>
    <mergeCell ref="C16:C18"/>
    <mergeCell ref="D16:D18"/>
    <mergeCell ref="E16:E18"/>
    <mergeCell ref="F16:F18"/>
    <mergeCell ref="G16:G18"/>
    <mergeCell ref="H16:H18"/>
    <mergeCell ref="J56:M56"/>
    <mergeCell ref="N57:N59"/>
    <mergeCell ref="G35:G37"/>
    <mergeCell ref="H35:H37"/>
    <mergeCell ref="I35:I37"/>
    <mergeCell ref="N35:N37"/>
    <mergeCell ref="O35:O37"/>
    <mergeCell ref="P35:P37"/>
    <mergeCell ref="Q35:Q37"/>
    <mergeCell ref="G38:G40"/>
    <mergeCell ref="H38:H40"/>
    <mergeCell ref="I38:I40"/>
    <mergeCell ref="N38:N40"/>
    <mergeCell ref="O38:O40"/>
    <mergeCell ref="S13:S15"/>
    <mergeCell ref="D41:D43"/>
    <mergeCell ref="E41:E43"/>
    <mergeCell ref="T13:T27"/>
    <mergeCell ref="AI13:AI26"/>
    <mergeCell ref="S16:S18"/>
    <mergeCell ref="S19:S21"/>
    <mergeCell ref="S22:S24"/>
    <mergeCell ref="S25:S27"/>
    <mergeCell ref="O19:O21"/>
    <mergeCell ref="P19:P21"/>
    <mergeCell ref="Q19:Q21"/>
    <mergeCell ref="R19:R21"/>
    <mergeCell ref="G13:G15"/>
    <mergeCell ref="H13:H15"/>
    <mergeCell ref="I13:I15"/>
    <mergeCell ref="O16:O18"/>
    <mergeCell ref="P16:P18"/>
    <mergeCell ref="Q16:Q18"/>
    <mergeCell ref="R16:R18"/>
    <mergeCell ref="I63:I65"/>
    <mergeCell ref="N63:N65"/>
    <mergeCell ref="B63:B65"/>
    <mergeCell ref="C63:C65"/>
    <mergeCell ref="D63:D65"/>
    <mergeCell ref="E63:E65"/>
    <mergeCell ref="F63:F65"/>
    <mergeCell ref="G63:G65"/>
    <mergeCell ref="H63:H65"/>
    <mergeCell ref="I66:I68"/>
    <mergeCell ref="N66:N68"/>
    <mergeCell ref="B66:B68"/>
    <mergeCell ref="C66:C68"/>
    <mergeCell ref="D66:D68"/>
    <mergeCell ref="T28:T29"/>
    <mergeCell ref="P29:Q29"/>
    <mergeCell ref="R47:R49"/>
    <mergeCell ref="S47:S49"/>
    <mergeCell ref="G47:G49"/>
    <mergeCell ref="H47:H49"/>
    <mergeCell ref="I47:I49"/>
    <mergeCell ref="N47:N49"/>
    <mergeCell ref="O47:O49"/>
    <mergeCell ref="P47:P49"/>
    <mergeCell ref="Q47:Q49"/>
    <mergeCell ref="O57:O59"/>
    <mergeCell ref="P57:P59"/>
    <mergeCell ref="N55:N56"/>
    <mergeCell ref="O55:O56"/>
    <mergeCell ref="R55:R56"/>
    <mergeCell ref="S55:S56"/>
    <mergeCell ref="T55:T56"/>
    <mergeCell ref="B38:B40"/>
    <mergeCell ref="C38:C40"/>
    <mergeCell ref="D38:D40"/>
    <mergeCell ref="E38:E40"/>
    <mergeCell ref="F38:F40"/>
    <mergeCell ref="C41:C43"/>
    <mergeCell ref="F41:F43"/>
    <mergeCell ref="E47:E49"/>
    <mergeCell ref="F47:F49"/>
    <mergeCell ref="B41:B43"/>
    <mergeCell ref="B44:B46"/>
    <mergeCell ref="C44:C46"/>
    <mergeCell ref="D44:D46"/>
    <mergeCell ref="E44:E46"/>
    <mergeCell ref="F44:F46"/>
    <mergeCell ref="B47:B49"/>
    <mergeCell ref="D57:D59"/>
    <mergeCell ref="E57:E59"/>
    <mergeCell ref="F57:F59"/>
    <mergeCell ref="G57:G59"/>
    <mergeCell ref="H57:H59"/>
    <mergeCell ref="I57:I59"/>
    <mergeCell ref="C47:C49"/>
    <mergeCell ref="D47:D49"/>
    <mergeCell ref="C54:E54"/>
    <mergeCell ref="B55:B56"/>
    <mergeCell ref="C55:C56"/>
    <mergeCell ref="D55:D56"/>
    <mergeCell ref="E55:E56"/>
    <mergeCell ref="B50:O51"/>
    <mergeCell ref="I85:I87"/>
    <mergeCell ref="N85:N87"/>
    <mergeCell ref="O85:O87"/>
    <mergeCell ref="B85:B87"/>
    <mergeCell ref="C85:C87"/>
    <mergeCell ref="D85:D87"/>
    <mergeCell ref="E85:E87"/>
    <mergeCell ref="F85:F87"/>
    <mergeCell ref="G85:G87"/>
    <mergeCell ref="H85:H87"/>
    <mergeCell ref="J78:M78"/>
    <mergeCell ref="E69:E71"/>
    <mergeCell ref="C76:E76"/>
    <mergeCell ref="F76:O76"/>
    <mergeCell ref="E60:E62"/>
    <mergeCell ref="F60:F62"/>
    <mergeCell ref="G60:G62"/>
    <mergeCell ref="H60:H62"/>
    <mergeCell ref="O79:O81"/>
    <mergeCell ref="O82:O84"/>
    <mergeCell ref="B79:B81"/>
    <mergeCell ref="N44:N46"/>
    <mergeCell ref="O44:O46"/>
    <mergeCell ref="P44:P46"/>
    <mergeCell ref="Q44:Q46"/>
    <mergeCell ref="R35:R37"/>
    <mergeCell ref="R38:R40"/>
    <mergeCell ref="R41:R43"/>
    <mergeCell ref="B69:B71"/>
    <mergeCell ref="C69:C71"/>
    <mergeCell ref="D69:D71"/>
    <mergeCell ref="F69:F71"/>
    <mergeCell ref="G69:G71"/>
    <mergeCell ref="H69:H71"/>
    <mergeCell ref="B72:O73"/>
    <mergeCell ref="R60:R62"/>
    <mergeCell ref="S60:S62"/>
    <mergeCell ref="O63:O65"/>
    <mergeCell ref="P63:P65"/>
    <mergeCell ref="P66:P68"/>
    <mergeCell ref="P69:P71"/>
    <mergeCell ref="Q63:Q65"/>
    <mergeCell ref="R63:R65"/>
    <mergeCell ref="O60:O62"/>
    <mergeCell ref="O66:O68"/>
    <mergeCell ref="O69:O71"/>
    <mergeCell ref="E66:E68"/>
    <mergeCell ref="F66:F68"/>
    <mergeCell ref="G66:G68"/>
    <mergeCell ref="H66:H68"/>
    <mergeCell ref="I55:I56"/>
    <mergeCell ref="B57:B59"/>
    <mergeCell ref="C57:C59"/>
    <mergeCell ref="Q66:Q68"/>
    <mergeCell ref="R66:R68"/>
    <mergeCell ref="Q57:Q59"/>
    <mergeCell ref="Q69:Q71"/>
    <mergeCell ref="R44:R46"/>
    <mergeCell ref="S44:S46"/>
    <mergeCell ref="R57:R59"/>
    <mergeCell ref="S57:S59"/>
    <mergeCell ref="T57:T71"/>
    <mergeCell ref="S63:S65"/>
    <mergeCell ref="S66:S68"/>
    <mergeCell ref="T72:T73"/>
    <mergeCell ref="G79:G81"/>
    <mergeCell ref="H79:H81"/>
    <mergeCell ref="I79:I81"/>
    <mergeCell ref="N79:N81"/>
    <mergeCell ref="Q79:Q81"/>
    <mergeCell ref="P50:Q50"/>
    <mergeCell ref="T50:T51"/>
    <mergeCell ref="P51:Q51"/>
    <mergeCell ref="F54:O54"/>
    <mergeCell ref="P54:R54"/>
    <mergeCell ref="J55:M55"/>
    <mergeCell ref="P60:P62"/>
    <mergeCell ref="Q60:Q62"/>
    <mergeCell ref="I69:I71"/>
    <mergeCell ref="N69:N71"/>
    <mergeCell ref="F55:F56"/>
    <mergeCell ref="G55:G56"/>
    <mergeCell ref="H55:H56"/>
    <mergeCell ref="F77:F78"/>
    <mergeCell ref="G77:G78"/>
    <mergeCell ref="R69:R71"/>
    <mergeCell ref="S69:S71"/>
    <mergeCell ref="P72:Q72"/>
    <mergeCell ref="P73:Q73"/>
    <mergeCell ref="P76:R76"/>
    <mergeCell ref="S77:S78"/>
    <mergeCell ref="T77:T78"/>
    <mergeCell ref="Q82:Q84"/>
    <mergeCell ref="R82:R84"/>
    <mergeCell ref="P82:P84"/>
    <mergeCell ref="P85:P87"/>
    <mergeCell ref="Q85:Q87"/>
    <mergeCell ref="R85:R87"/>
    <mergeCell ref="P79:P81"/>
    <mergeCell ref="P88:P90"/>
    <mergeCell ref="P91:P93"/>
    <mergeCell ref="Q91:Q93"/>
    <mergeCell ref="C79:C81"/>
    <mergeCell ref="D79:D81"/>
    <mergeCell ref="E79:E81"/>
    <mergeCell ref="F79:F81"/>
    <mergeCell ref="R91:R93"/>
    <mergeCell ref="S91:S93"/>
    <mergeCell ref="R77:R78"/>
    <mergeCell ref="R79:R81"/>
    <mergeCell ref="S79:S81"/>
    <mergeCell ref="T79:T93"/>
    <mergeCell ref="S82:S84"/>
    <mergeCell ref="S85:S87"/>
    <mergeCell ref="S88:S90"/>
    <mergeCell ref="I82:I84"/>
    <mergeCell ref="N82:N84"/>
    <mergeCell ref="N148:N150"/>
    <mergeCell ref="O148:O150"/>
    <mergeCell ref="P110:P112"/>
    <mergeCell ref="Q110:Q112"/>
    <mergeCell ref="R110:R112"/>
    <mergeCell ref="S110:S112"/>
    <mergeCell ref="P113:P115"/>
    <mergeCell ref="Q113:Q115"/>
    <mergeCell ref="P116:Q116"/>
    <mergeCell ref="P117:Q117"/>
    <mergeCell ref="P120:R120"/>
    <mergeCell ref="R121:R122"/>
    <mergeCell ref="S121:S122"/>
    <mergeCell ref="E145:E147"/>
    <mergeCell ref="F145:F147"/>
    <mergeCell ref="G145:G147"/>
    <mergeCell ref="H113:H115"/>
    <mergeCell ref="S99:S100"/>
    <mergeCell ref="T99:T100"/>
    <mergeCell ref="Q88:Q90"/>
    <mergeCell ref="R88:R90"/>
    <mergeCell ref="P94:Q94"/>
    <mergeCell ref="T94:T95"/>
    <mergeCell ref="P95:Q95"/>
    <mergeCell ref="P98:R98"/>
    <mergeCell ref="R99:R100"/>
    <mergeCell ref="B154:B156"/>
    <mergeCell ref="C157:C159"/>
    <mergeCell ref="D157:D159"/>
    <mergeCell ref="E157:E159"/>
    <mergeCell ref="F157:F159"/>
    <mergeCell ref="G157:G159"/>
    <mergeCell ref="B157:B159"/>
    <mergeCell ref="F151:F153"/>
    <mergeCell ref="G151:G153"/>
    <mergeCell ref="G154:G156"/>
    <mergeCell ref="H154:H156"/>
    <mergeCell ref="H151:H153"/>
    <mergeCell ref="I151:I153"/>
    <mergeCell ref="C154:C156"/>
    <mergeCell ref="D126:D128"/>
    <mergeCell ref="E126:E128"/>
    <mergeCell ref="F126:F128"/>
    <mergeCell ref="G126:G128"/>
    <mergeCell ref="H132:H134"/>
    <mergeCell ref="I132:I134"/>
    <mergeCell ref="I157:I159"/>
    <mergeCell ref="D148:D150"/>
    <mergeCell ref="B151:B153"/>
    <mergeCell ref="I148:I150"/>
    <mergeCell ref="H143:H144"/>
    <mergeCell ref="C145:C147"/>
    <mergeCell ref="D145:D147"/>
    <mergeCell ref="I209:I210"/>
    <mergeCell ref="B135:B137"/>
    <mergeCell ref="C135:C137"/>
    <mergeCell ref="D135:D137"/>
    <mergeCell ref="F135:F137"/>
    <mergeCell ref="G135:G137"/>
    <mergeCell ref="H135:H137"/>
    <mergeCell ref="I135:I137"/>
    <mergeCell ref="E135:E137"/>
    <mergeCell ref="C142:E142"/>
    <mergeCell ref="B143:B144"/>
    <mergeCell ref="C143:C144"/>
    <mergeCell ref="D143:D144"/>
    <mergeCell ref="E143:E144"/>
    <mergeCell ref="F143:F144"/>
    <mergeCell ref="I143:I144"/>
    <mergeCell ref="C148:C150"/>
    <mergeCell ref="C209:C210"/>
    <mergeCell ref="D209:D210"/>
    <mergeCell ref="E209:E210"/>
    <mergeCell ref="F209:F210"/>
    <mergeCell ref="B148:B150"/>
    <mergeCell ref="B145:B147"/>
    <mergeCell ref="B165:B166"/>
    <mergeCell ref="H157:H159"/>
    <mergeCell ref="H145:H147"/>
    <mergeCell ref="I145:I147"/>
    <mergeCell ref="C165:C166"/>
    <mergeCell ref="E148:E150"/>
    <mergeCell ref="F148:F150"/>
    <mergeCell ref="G148:G150"/>
    <mergeCell ref="H148:H150"/>
    <mergeCell ref="D154:D156"/>
    <mergeCell ref="E154:E156"/>
    <mergeCell ref="F154:F156"/>
    <mergeCell ref="I154:I156"/>
    <mergeCell ref="C217:C219"/>
    <mergeCell ref="D217:D219"/>
    <mergeCell ref="E217:E219"/>
    <mergeCell ref="F217:F219"/>
    <mergeCell ref="G217:G219"/>
    <mergeCell ref="H217:H219"/>
    <mergeCell ref="I217:I219"/>
    <mergeCell ref="F211:F213"/>
    <mergeCell ref="G211:G213"/>
    <mergeCell ref="H211:H213"/>
    <mergeCell ref="I211:I213"/>
    <mergeCell ref="H214:H216"/>
    <mergeCell ref="I214:I216"/>
    <mergeCell ref="D179:D181"/>
    <mergeCell ref="F179:F181"/>
    <mergeCell ref="I179:I181"/>
    <mergeCell ref="C167:C169"/>
    <mergeCell ref="D167:D169"/>
    <mergeCell ref="E167:E169"/>
    <mergeCell ref="F167:F169"/>
    <mergeCell ref="G167:G169"/>
    <mergeCell ref="H179:H181"/>
    <mergeCell ref="C179:C181"/>
    <mergeCell ref="H195:H197"/>
    <mergeCell ref="F189:F191"/>
    <mergeCell ref="G189:G191"/>
    <mergeCell ref="H189:H191"/>
    <mergeCell ref="I189:I191"/>
    <mergeCell ref="H192:H194"/>
    <mergeCell ref="D192:D194"/>
    <mergeCell ref="E192:E194"/>
    <mergeCell ref="F192:F194"/>
    <mergeCell ref="C189:C191"/>
    <mergeCell ref="C192:C194"/>
    <mergeCell ref="I192:I194"/>
    <mergeCell ref="D187:D188"/>
    <mergeCell ref="E187:E188"/>
    <mergeCell ref="C195:C197"/>
    <mergeCell ref="D195:D197"/>
    <mergeCell ref="E195:E197"/>
    <mergeCell ref="F195:F197"/>
    <mergeCell ref="F198:F200"/>
    <mergeCell ref="G198:G200"/>
    <mergeCell ref="B176:B178"/>
    <mergeCell ref="D176:D178"/>
    <mergeCell ref="E176:E178"/>
    <mergeCell ref="F176:F178"/>
    <mergeCell ref="G176:G178"/>
    <mergeCell ref="H176:H178"/>
    <mergeCell ref="I176:I178"/>
    <mergeCell ref="P148:P150"/>
    <mergeCell ref="Q148:Q150"/>
    <mergeCell ref="O151:O153"/>
    <mergeCell ref="P151:P153"/>
    <mergeCell ref="Q151:Q153"/>
    <mergeCell ref="N151:N153"/>
    <mergeCell ref="N154:N156"/>
    <mergeCell ref="O154:O156"/>
    <mergeCell ref="P154:P156"/>
    <mergeCell ref="Q154:Q156"/>
    <mergeCell ref="O157:O159"/>
    <mergeCell ref="P161:Q161"/>
    <mergeCell ref="P170:P172"/>
    <mergeCell ref="Q170:Q172"/>
    <mergeCell ref="N157:N159"/>
    <mergeCell ref="N167:N169"/>
    <mergeCell ref="O167:O169"/>
    <mergeCell ref="P167:P169"/>
    <mergeCell ref="Q167:Q169"/>
    <mergeCell ref="N170:N172"/>
    <mergeCell ref="O170:O172"/>
    <mergeCell ref="B160:O161"/>
    <mergeCell ref="P160:Q160"/>
    <mergeCell ref="F164:O164"/>
    <mergeCell ref="P164:R164"/>
    <mergeCell ref="J165:M165"/>
    <mergeCell ref="N165:N166"/>
    <mergeCell ref="O165:O166"/>
    <mergeCell ref="R165:R166"/>
    <mergeCell ref="J166:M166"/>
    <mergeCell ref="H165:H166"/>
    <mergeCell ref="I165:I166"/>
    <mergeCell ref="N173:N175"/>
    <mergeCell ref="O173:O175"/>
    <mergeCell ref="P173:P175"/>
    <mergeCell ref="Q173:Q175"/>
    <mergeCell ref="B167:B169"/>
    <mergeCell ref="B170:B172"/>
    <mergeCell ref="C170:C172"/>
    <mergeCell ref="D170:D172"/>
    <mergeCell ref="E170:E172"/>
    <mergeCell ref="B173:B175"/>
    <mergeCell ref="H167:H169"/>
    <mergeCell ref="I167:I169"/>
    <mergeCell ref="H170:H172"/>
    <mergeCell ref="I170:I172"/>
    <mergeCell ref="H173:H175"/>
    <mergeCell ref="I173:I175"/>
    <mergeCell ref="D165:D166"/>
    <mergeCell ref="E165:E166"/>
    <mergeCell ref="F165:F166"/>
    <mergeCell ref="G165:G166"/>
    <mergeCell ref="F173:F175"/>
    <mergeCell ref="G173:G175"/>
    <mergeCell ref="R167:R169"/>
    <mergeCell ref="O176:O178"/>
    <mergeCell ref="P176:P178"/>
    <mergeCell ref="Q176:Q178"/>
    <mergeCell ref="O189:O191"/>
    <mergeCell ref="P189:P191"/>
    <mergeCell ref="N223:N225"/>
    <mergeCell ref="O223:O225"/>
    <mergeCell ref="O179:O181"/>
    <mergeCell ref="P179:P181"/>
    <mergeCell ref="Q179:Q181"/>
    <mergeCell ref="P183:Q183"/>
    <mergeCell ref="Q189:Q191"/>
    <mergeCell ref="N189:N191"/>
    <mergeCell ref="N192:N194"/>
    <mergeCell ref="O192:O194"/>
    <mergeCell ref="P192:P194"/>
    <mergeCell ref="Q192:Q194"/>
    <mergeCell ref="N195:N197"/>
    <mergeCell ref="O195:O197"/>
    <mergeCell ref="N209:N210"/>
    <mergeCell ref="O209:O210"/>
    <mergeCell ref="P195:P197"/>
    <mergeCell ref="Q195:Q197"/>
    <mergeCell ref="N198:N200"/>
    <mergeCell ref="O198:O200"/>
    <mergeCell ref="N176:N178"/>
    <mergeCell ref="N179:N181"/>
    <mergeCell ref="N211:N213"/>
    <mergeCell ref="O211:O213"/>
    <mergeCell ref="P211:P213"/>
    <mergeCell ref="Q211:Q213"/>
    <mergeCell ref="Q214:Q216"/>
  </mergeCells>
  <conditionalFormatting sqref="K13">
    <cfRule type="expression" dxfId="3243" priority="1407">
      <formula>J13="NO CUMPLE"</formula>
    </cfRule>
  </conditionalFormatting>
  <conditionalFormatting sqref="K13">
    <cfRule type="expression" dxfId="3242" priority="1408">
      <formula>J13="CUMPLE"</formula>
    </cfRule>
  </conditionalFormatting>
  <conditionalFormatting sqref="M13">
    <cfRule type="expression" dxfId="3241" priority="1409">
      <formula>L13="NO CUMPLE"</formula>
    </cfRule>
  </conditionalFormatting>
  <conditionalFormatting sqref="M13">
    <cfRule type="expression" dxfId="3240" priority="1410">
      <formula>L13="CUMPLE"</formula>
    </cfRule>
  </conditionalFormatting>
  <conditionalFormatting sqref="N13">
    <cfRule type="expression" dxfId="3239" priority="1411">
      <formula>N13=" "</formula>
    </cfRule>
  </conditionalFormatting>
  <conditionalFormatting sqref="N13">
    <cfRule type="expression" dxfId="3238" priority="1412">
      <formula>N13="NO PRESENTÓ CERTIFICADO"</formula>
    </cfRule>
  </conditionalFormatting>
  <conditionalFormatting sqref="N13">
    <cfRule type="expression" dxfId="3237" priority="1413">
      <formula>N13="PRESENTÓ CERTIFICADO"</formula>
    </cfRule>
  </conditionalFormatting>
  <conditionalFormatting sqref="J13">
    <cfRule type="cellIs" dxfId="3236" priority="1414" operator="equal">
      <formula>"NO CUMPLE"</formula>
    </cfRule>
  </conditionalFormatting>
  <conditionalFormatting sqref="J13">
    <cfRule type="cellIs" dxfId="3235" priority="1415" operator="equal">
      <formula>"CUMPLE"</formula>
    </cfRule>
  </conditionalFormatting>
  <conditionalFormatting sqref="L13:L15">
    <cfRule type="cellIs" dxfId="3234" priority="1416" operator="equal">
      <formula>"NO CUMPLE"</formula>
    </cfRule>
  </conditionalFormatting>
  <conditionalFormatting sqref="L13:L15">
    <cfRule type="cellIs" dxfId="3233" priority="1417" operator="equal">
      <formula>"CUMPLE"</formula>
    </cfRule>
  </conditionalFormatting>
  <conditionalFormatting sqref="S13">
    <cfRule type="cellIs" dxfId="3232" priority="1418" operator="greaterThan">
      <formula>0</formula>
    </cfRule>
  </conditionalFormatting>
  <conditionalFormatting sqref="S13">
    <cfRule type="cellIs" dxfId="3231" priority="1419" operator="equal">
      <formula>0</formula>
    </cfRule>
  </conditionalFormatting>
  <conditionalFormatting sqref="P13 P16 P19 P22 P25">
    <cfRule type="expression" dxfId="3230" priority="1420">
      <formula>Q13="NO SUBSANABLE"</formula>
    </cfRule>
  </conditionalFormatting>
  <conditionalFormatting sqref="P13 P16 P19 P22 P25">
    <cfRule type="expression" dxfId="3229" priority="1421">
      <formula>Q13="REQUERIMIENTOS SUBSANADOS"</formula>
    </cfRule>
  </conditionalFormatting>
  <conditionalFormatting sqref="P13 P16 P19 P22 P25">
    <cfRule type="expression" dxfId="3228" priority="1422">
      <formula>Q13="PENDIENTES POR SUBSANAR"</formula>
    </cfRule>
  </conditionalFormatting>
  <conditionalFormatting sqref="P13 P16 P19 P22 P25">
    <cfRule type="expression" dxfId="3227" priority="1423">
      <formula>Q13="SIN OBSERVACIÓN"</formula>
    </cfRule>
  </conditionalFormatting>
  <conditionalFormatting sqref="P13 P16 P19 P22 P25">
    <cfRule type="containsBlanks" dxfId="3226" priority="1424">
      <formula>LEN(TRIM(P13))=0</formula>
    </cfRule>
  </conditionalFormatting>
  <conditionalFormatting sqref="O13">
    <cfRule type="cellIs" dxfId="3225" priority="1425" operator="equal">
      <formula>"PENDIENTE POR DESCRIPCIÓN"</formula>
    </cfRule>
  </conditionalFormatting>
  <conditionalFormatting sqref="O13">
    <cfRule type="cellIs" dxfId="3224" priority="1426" operator="equal">
      <formula>"DESCRIPCIÓN INSUFICIENTE"</formula>
    </cfRule>
  </conditionalFormatting>
  <conditionalFormatting sqref="O13">
    <cfRule type="cellIs" dxfId="3223" priority="1427" operator="equal">
      <formula>"NO ESTÁ ACORDE A ITEM 5.2.1 (T.R.)"</formula>
    </cfRule>
  </conditionalFormatting>
  <conditionalFormatting sqref="O13">
    <cfRule type="cellIs" dxfId="3222" priority="1428" operator="equal">
      <formula>"ACORDE A ITEM 5.2.1 (T.R.)"</formula>
    </cfRule>
  </conditionalFormatting>
  <conditionalFormatting sqref="Q13">
    <cfRule type="containsBlanks" dxfId="3221" priority="1429">
      <formula>LEN(TRIM(Q13))=0</formula>
    </cfRule>
  </conditionalFormatting>
  <conditionalFormatting sqref="Q13">
    <cfRule type="cellIs" dxfId="3220" priority="1430" operator="equal">
      <formula>"REQUERIMIENTOS SUBSANADOS"</formula>
    </cfRule>
  </conditionalFormatting>
  <conditionalFormatting sqref="Q13">
    <cfRule type="containsText" dxfId="3219" priority="1431" operator="containsText" text="NO SUBSANABLE">
      <formula>NOT(ISERROR(SEARCH(("NO SUBSANABLE"),(Q13))))</formula>
    </cfRule>
  </conditionalFormatting>
  <conditionalFormatting sqref="Q13">
    <cfRule type="containsText" dxfId="3218" priority="1432" operator="containsText" text="PENDIENTES POR SUBSANAR">
      <formula>NOT(ISERROR(SEARCH(("PENDIENTES POR SUBSANAR"),(Q13))))</formula>
    </cfRule>
  </conditionalFormatting>
  <conditionalFormatting sqref="Q13">
    <cfRule type="containsText" dxfId="3217" priority="1433" operator="containsText" text="SIN OBSERVACIÓN">
      <formula>NOT(ISERROR(SEARCH(("SIN OBSERVACIÓN"),(Q13))))</formula>
    </cfRule>
  </conditionalFormatting>
  <conditionalFormatting sqref="R13">
    <cfRule type="containsBlanks" dxfId="3216" priority="1434">
      <formula>LEN(TRIM(R13))=0</formula>
    </cfRule>
  </conditionalFormatting>
  <conditionalFormatting sqref="R13">
    <cfRule type="cellIs" dxfId="3215" priority="1435" operator="equal">
      <formula>"NO CUMPLEN CON LO SOLICITADO"</formula>
    </cfRule>
  </conditionalFormatting>
  <conditionalFormatting sqref="R13">
    <cfRule type="cellIs" dxfId="3214" priority="1436" operator="equal">
      <formula>"CUMPLEN CON LO SOLICITADO"</formula>
    </cfRule>
  </conditionalFormatting>
  <conditionalFormatting sqref="R13">
    <cfRule type="cellIs" dxfId="3213" priority="1437" operator="equal">
      <formula>"PENDIENTES"</formula>
    </cfRule>
  </conditionalFormatting>
  <conditionalFormatting sqref="R13">
    <cfRule type="cellIs" dxfId="3212" priority="1438" operator="equal">
      <formula>"NINGUNO"</formula>
    </cfRule>
  </conditionalFormatting>
  <conditionalFormatting sqref="T28">
    <cfRule type="cellIs" dxfId="3211" priority="1439" operator="equal">
      <formula>"NO CUMPLE"</formula>
    </cfRule>
  </conditionalFormatting>
  <conditionalFormatting sqref="T28">
    <cfRule type="cellIs" dxfId="3210" priority="1440" operator="equal">
      <formula>"CUMPLE"</formula>
    </cfRule>
  </conditionalFormatting>
  <conditionalFormatting sqref="B28">
    <cfRule type="cellIs" dxfId="3209" priority="1441" operator="equal">
      <formula>"NO CUMPLE CON LA EXPERIENCIA REQUERIDA"</formula>
    </cfRule>
  </conditionalFormatting>
  <conditionalFormatting sqref="B28">
    <cfRule type="cellIs" dxfId="3208" priority="1442" operator="equal">
      <formula>"CUMPLE CON LA EXPERIENCIA REQUERIDA"</formula>
    </cfRule>
  </conditionalFormatting>
  <conditionalFormatting sqref="H13">
    <cfRule type="notContainsBlanks" dxfId="3207" priority="1443">
      <formula>LEN(TRIM(H13))&gt;0</formula>
    </cfRule>
  </conditionalFormatting>
  <conditionalFormatting sqref="G13">
    <cfRule type="notContainsBlanks" dxfId="3206" priority="1444">
      <formula>LEN(TRIM(G13))&gt;0</formula>
    </cfRule>
  </conditionalFormatting>
  <conditionalFormatting sqref="F13">
    <cfRule type="notContainsBlanks" dxfId="3205" priority="1445">
      <formula>LEN(TRIM(F13))&gt;0</formula>
    </cfRule>
  </conditionalFormatting>
  <conditionalFormatting sqref="E13">
    <cfRule type="notContainsBlanks" dxfId="3204" priority="1446">
      <formula>LEN(TRIM(E13))&gt;0</formula>
    </cfRule>
  </conditionalFormatting>
  <conditionalFormatting sqref="D13">
    <cfRule type="notContainsBlanks" dxfId="3203" priority="1447">
      <formula>LEN(TRIM(D13))&gt;0</formula>
    </cfRule>
  </conditionalFormatting>
  <conditionalFormatting sqref="C13">
    <cfRule type="notContainsBlanks" dxfId="3202" priority="1448">
      <formula>LEN(TRIM(C13))&gt;0</formula>
    </cfRule>
  </conditionalFormatting>
  <conditionalFormatting sqref="I13">
    <cfRule type="notContainsBlanks" dxfId="3201" priority="1449">
      <formula>LEN(TRIM(I13))&gt;0</formula>
    </cfRule>
  </conditionalFormatting>
  <conditionalFormatting sqref="N16">
    <cfRule type="expression" dxfId="3200" priority="1450">
      <formula>N16=" "</formula>
    </cfRule>
  </conditionalFormatting>
  <conditionalFormatting sqref="N16">
    <cfRule type="expression" dxfId="3199" priority="1451">
      <formula>N16="NO PRESENTÓ CERTIFICADO"</formula>
    </cfRule>
  </conditionalFormatting>
  <conditionalFormatting sqref="N16">
    <cfRule type="expression" dxfId="3198" priority="1452">
      <formula>N16="PRESENTÓ CERTIFICADO"</formula>
    </cfRule>
  </conditionalFormatting>
  <conditionalFormatting sqref="P16 P19 P22 P25">
    <cfRule type="expression" dxfId="3197" priority="1453">
      <formula>Q16="NO SUBSANABLE"</formula>
    </cfRule>
  </conditionalFormatting>
  <conditionalFormatting sqref="P16 P19 P22 P25">
    <cfRule type="expression" dxfId="3196" priority="1454">
      <formula>Q16="REQUERIMIENTOS SUBSANADOS"</formula>
    </cfRule>
  </conditionalFormatting>
  <conditionalFormatting sqref="P16 P19 P22 P25">
    <cfRule type="expression" dxfId="3195" priority="1455">
      <formula>Q16="PENDIENTES POR SUBSANAR"</formula>
    </cfRule>
  </conditionalFormatting>
  <conditionalFormatting sqref="P16 P19 P22 P25">
    <cfRule type="expression" dxfId="3194" priority="1456">
      <formula>Q16="SIN OBSERVACIÓN"</formula>
    </cfRule>
  </conditionalFormatting>
  <conditionalFormatting sqref="P16 P19 P22 P25">
    <cfRule type="containsBlanks" dxfId="3193" priority="1457">
      <formula>LEN(TRIM(P16))=0</formula>
    </cfRule>
  </conditionalFormatting>
  <conditionalFormatting sqref="O16">
    <cfRule type="cellIs" dxfId="3192" priority="1458" operator="equal">
      <formula>"PENDIENTE POR DESCRIPCIÓN"</formula>
    </cfRule>
  </conditionalFormatting>
  <conditionalFormatting sqref="O16">
    <cfRule type="cellIs" dxfId="3191" priority="1459" operator="equal">
      <formula>"DESCRIPCIÓN INSUFICIENTE"</formula>
    </cfRule>
  </conditionalFormatting>
  <conditionalFormatting sqref="O16">
    <cfRule type="cellIs" dxfId="3190" priority="1460" operator="equal">
      <formula>"NO ESTÁ ACORDE A ITEM 5.2.1 (T.R.)"</formula>
    </cfRule>
  </conditionalFormatting>
  <conditionalFormatting sqref="O16">
    <cfRule type="cellIs" dxfId="3189" priority="1461" operator="equal">
      <formula>"ACORDE A ITEM 5.2.1 (T.R.)"</formula>
    </cfRule>
  </conditionalFormatting>
  <conditionalFormatting sqref="Q16">
    <cfRule type="containsBlanks" dxfId="3188" priority="1462">
      <formula>LEN(TRIM(Q16))=0</formula>
    </cfRule>
  </conditionalFormatting>
  <conditionalFormatting sqref="Q16">
    <cfRule type="cellIs" dxfId="3187" priority="1463" operator="equal">
      <formula>"REQUERIMIENTOS SUBSANADOS"</formula>
    </cfRule>
  </conditionalFormatting>
  <conditionalFormatting sqref="Q16">
    <cfRule type="containsText" dxfId="3186" priority="1464" operator="containsText" text="NO SUBSANABLE">
      <formula>NOT(ISERROR(SEARCH(("NO SUBSANABLE"),(Q16))))</formula>
    </cfRule>
  </conditionalFormatting>
  <conditionalFormatting sqref="Q16">
    <cfRule type="containsText" dxfId="3185" priority="1465" operator="containsText" text="PENDIENTES POR SUBSANAR">
      <formula>NOT(ISERROR(SEARCH(("PENDIENTES POR SUBSANAR"),(Q16))))</formula>
    </cfRule>
  </conditionalFormatting>
  <conditionalFormatting sqref="Q16">
    <cfRule type="containsText" dxfId="3184" priority="1466" operator="containsText" text="SIN OBSERVACIÓN">
      <formula>NOT(ISERROR(SEARCH(("SIN OBSERVACIÓN"),(Q16))))</formula>
    </cfRule>
  </conditionalFormatting>
  <conditionalFormatting sqref="R16">
    <cfRule type="containsBlanks" dxfId="3183" priority="1467">
      <formula>LEN(TRIM(R16))=0</formula>
    </cfRule>
  </conditionalFormatting>
  <conditionalFormatting sqref="R16">
    <cfRule type="cellIs" dxfId="3182" priority="1468" operator="equal">
      <formula>"NO CUMPLEN CON LO SOLICITADO"</formula>
    </cfRule>
  </conditionalFormatting>
  <conditionalFormatting sqref="R16">
    <cfRule type="cellIs" dxfId="3181" priority="1469" operator="equal">
      <formula>"CUMPLEN CON LO SOLICITADO"</formula>
    </cfRule>
  </conditionalFormatting>
  <conditionalFormatting sqref="R16">
    <cfRule type="cellIs" dxfId="3180" priority="1470" operator="equal">
      <formula>"PENDIENTES"</formula>
    </cfRule>
  </conditionalFormatting>
  <conditionalFormatting sqref="R16">
    <cfRule type="cellIs" dxfId="3179" priority="1471" operator="equal">
      <formula>"NINGUNO"</formula>
    </cfRule>
  </conditionalFormatting>
  <conditionalFormatting sqref="H16 H19">
    <cfRule type="notContainsBlanks" dxfId="3178" priority="1472">
      <formula>LEN(TRIM(H16))&gt;0</formula>
    </cfRule>
  </conditionalFormatting>
  <conditionalFormatting sqref="G16 G19">
    <cfRule type="notContainsBlanks" dxfId="3177" priority="1473">
      <formula>LEN(TRIM(G16))&gt;0</formula>
    </cfRule>
  </conditionalFormatting>
  <conditionalFormatting sqref="F16 F19">
    <cfRule type="notContainsBlanks" dxfId="3176" priority="1474">
      <formula>LEN(TRIM(F16))&gt;0</formula>
    </cfRule>
  </conditionalFormatting>
  <conditionalFormatting sqref="E16 E19">
    <cfRule type="notContainsBlanks" dxfId="3175" priority="1475">
      <formula>LEN(TRIM(E16))&gt;0</formula>
    </cfRule>
  </conditionalFormatting>
  <conditionalFormatting sqref="D16 D19">
    <cfRule type="notContainsBlanks" dxfId="3174" priority="1476">
      <formula>LEN(TRIM(D16))&gt;0</formula>
    </cfRule>
  </conditionalFormatting>
  <conditionalFormatting sqref="C16 C19">
    <cfRule type="notContainsBlanks" dxfId="3173" priority="1477">
      <formula>LEN(TRIM(C16))&gt;0</formula>
    </cfRule>
  </conditionalFormatting>
  <conditionalFormatting sqref="I16 I19">
    <cfRule type="notContainsBlanks" dxfId="3172" priority="1478">
      <formula>LEN(TRIM(I16))&gt;0</formula>
    </cfRule>
  </conditionalFormatting>
  <conditionalFormatting sqref="N22">
    <cfRule type="expression" dxfId="3171" priority="1479">
      <formula>N22=" "</formula>
    </cfRule>
  </conditionalFormatting>
  <conditionalFormatting sqref="N22">
    <cfRule type="expression" dxfId="3170" priority="1480">
      <formula>N22="NO PRESENTÓ CERTIFICADO"</formula>
    </cfRule>
  </conditionalFormatting>
  <conditionalFormatting sqref="N22">
    <cfRule type="expression" dxfId="3169" priority="1481">
      <formula>N22="PRESENTÓ CERTIFICADO"</formula>
    </cfRule>
  </conditionalFormatting>
  <conditionalFormatting sqref="P22 P25">
    <cfRule type="expression" dxfId="3168" priority="1482">
      <formula>Q22="NO SUBSANABLE"</formula>
    </cfRule>
  </conditionalFormatting>
  <conditionalFormatting sqref="P22 P25">
    <cfRule type="expression" dxfId="3167" priority="1483">
      <formula>Q22="REQUERIMIENTOS SUBSANADOS"</formula>
    </cfRule>
  </conditionalFormatting>
  <conditionalFormatting sqref="P22 P25">
    <cfRule type="expression" dxfId="3166" priority="1484">
      <formula>Q22="PENDIENTES POR SUBSANAR"</formula>
    </cfRule>
  </conditionalFormatting>
  <conditionalFormatting sqref="P22 P25">
    <cfRule type="expression" dxfId="3165" priority="1485">
      <formula>Q22="SIN OBSERVACIÓN"</formula>
    </cfRule>
  </conditionalFormatting>
  <conditionalFormatting sqref="P22 P25">
    <cfRule type="containsBlanks" dxfId="3164" priority="1486">
      <formula>LEN(TRIM(P22))=0</formula>
    </cfRule>
  </conditionalFormatting>
  <conditionalFormatting sqref="O22">
    <cfRule type="cellIs" dxfId="3163" priority="1487" operator="equal">
      <formula>"PENDIENTE POR DESCRIPCIÓN"</formula>
    </cfRule>
  </conditionalFormatting>
  <conditionalFormatting sqref="O22">
    <cfRule type="cellIs" dxfId="3162" priority="1488" operator="equal">
      <formula>"DESCRIPCIÓN INSUFICIENTE"</formula>
    </cfRule>
  </conditionalFormatting>
  <conditionalFormatting sqref="O22">
    <cfRule type="cellIs" dxfId="3161" priority="1489" operator="equal">
      <formula>"NO ESTÁ ACORDE A ITEM 5.2.1 (T.R.)"</formula>
    </cfRule>
  </conditionalFormatting>
  <conditionalFormatting sqref="O22">
    <cfRule type="cellIs" dxfId="3160" priority="1490" operator="equal">
      <formula>"ACORDE A ITEM 5.2.1 (T.R.)"</formula>
    </cfRule>
  </conditionalFormatting>
  <conditionalFormatting sqref="Q22">
    <cfRule type="containsBlanks" dxfId="3159" priority="1491">
      <formula>LEN(TRIM(Q22))=0</formula>
    </cfRule>
  </conditionalFormatting>
  <conditionalFormatting sqref="Q22">
    <cfRule type="cellIs" dxfId="3158" priority="1492" operator="equal">
      <formula>"REQUERIMIENTOS SUBSANADOS"</formula>
    </cfRule>
  </conditionalFormatting>
  <conditionalFormatting sqref="Q22">
    <cfRule type="containsText" dxfId="3157" priority="1493" operator="containsText" text="NO SUBSANABLE">
      <formula>NOT(ISERROR(SEARCH(("NO SUBSANABLE"),(Q22))))</formula>
    </cfRule>
  </conditionalFormatting>
  <conditionalFormatting sqref="Q22">
    <cfRule type="containsText" dxfId="3156" priority="1494" operator="containsText" text="PENDIENTES POR SUBSANAR">
      <formula>NOT(ISERROR(SEARCH(("PENDIENTES POR SUBSANAR"),(Q22))))</formula>
    </cfRule>
  </conditionalFormatting>
  <conditionalFormatting sqref="Q22">
    <cfRule type="containsText" dxfId="3155" priority="1495" operator="containsText" text="SIN OBSERVACIÓN">
      <formula>NOT(ISERROR(SEARCH(("SIN OBSERVACIÓN"),(Q22))))</formula>
    </cfRule>
  </conditionalFormatting>
  <conditionalFormatting sqref="R22">
    <cfRule type="containsBlanks" dxfId="3154" priority="1496">
      <formula>LEN(TRIM(R22))=0</formula>
    </cfRule>
  </conditionalFormatting>
  <conditionalFormatting sqref="R22">
    <cfRule type="cellIs" dxfId="3153" priority="1497" operator="equal">
      <formula>"NO CUMPLEN CON LO SOLICITADO"</formula>
    </cfRule>
  </conditionalFormatting>
  <conditionalFormatting sqref="R22">
    <cfRule type="cellIs" dxfId="3152" priority="1498" operator="equal">
      <formula>"CUMPLEN CON LO SOLICITADO"</formula>
    </cfRule>
  </conditionalFormatting>
  <conditionalFormatting sqref="R22">
    <cfRule type="cellIs" dxfId="3151" priority="1499" operator="equal">
      <formula>"PENDIENTES"</formula>
    </cfRule>
  </conditionalFormatting>
  <conditionalFormatting sqref="R22">
    <cfRule type="cellIs" dxfId="3150" priority="1500" operator="equal">
      <formula>"NINGUNO"</formula>
    </cfRule>
  </conditionalFormatting>
  <conditionalFormatting sqref="H22">
    <cfRule type="notContainsBlanks" dxfId="3149" priority="1501">
      <formula>LEN(TRIM(H22))&gt;0</formula>
    </cfRule>
  </conditionalFormatting>
  <conditionalFormatting sqref="G22">
    <cfRule type="notContainsBlanks" dxfId="3148" priority="1502">
      <formula>LEN(TRIM(G22))&gt;0</formula>
    </cfRule>
  </conditionalFormatting>
  <conditionalFormatting sqref="F22">
    <cfRule type="notContainsBlanks" dxfId="3147" priority="1503">
      <formula>LEN(TRIM(F22))&gt;0</formula>
    </cfRule>
  </conditionalFormatting>
  <conditionalFormatting sqref="E22">
    <cfRule type="notContainsBlanks" dxfId="3146" priority="1504">
      <formula>LEN(TRIM(E22))&gt;0</formula>
    </cfRule>
  </conditionalFormatting>
  <conditionalFormatting sqref="D22">
    <cfRule type="notContainsBlanks" dxfId="3145" priority="1505">
      <formula>LEN(TRIM(D22))&gt;0</formula>
    </cfRule>
  </conditionalFormatting>
  <conditionalFormatting sqref="C22">
    <cfRule type="notContainsBlanks" dxfId="3144" priority="1506">
      <formula>LEN(TRIM(C22))&gt;0</formula>
    </cfRule>
  </conditionalFormatting>
  <conditionalFormatting sqref="I22">
    <cfRule type="notContainsBlanks" dxfId="3143" priority="1507">
      <formula>LEN(TRIM(I22))&gt;0</formula>
    </cfRule>
  </conditionalFormatting>
  <conditionalFormatting sqref="T13">
    <cfRule type="cellIs" dxfId="3142" priority="1508" operator="equal">
      <formula>"NO"</formula>
    </cfRule>
  </conditionalFormatting>
  <conditionalFormatting sqref="T13">
    <cfRule type="cellIs" dxfId="3141" priority="1509" operator="equal">
      <formula>"SI"</formula>
    </cfRule>
  </conditionalFormatting>
  <conditionalFormatting sqref="S16 S19 S22 S79">
    <cfRule type="cellIs" dxfId="3140" priority="1510" operator="greaterThan">
      <formula>0</formula>
    </cfRule>
  </conditionalFormatting>
  <conditionalFormatting sqref="S16 S19 S22 S79">
    <cfRule type="cellIs" dxfId="3139" priority="1511" operator="equal">
      <formula>0</formula>
    </cfRule>
  </conditionalFormatting>
  <conditionalFormatting sqref="N25">
    <cfRule type="expression" dxfId="3138" priority="1512">
      <formula>N25=" "</formula>
    </cfRule>
  </conditionalFormatting>
  <conditionalFormatting sqref="N25">
    <cfRule type="expression" dxfId="3137" priority="1513">
      <formula>N25="NO PRESENTÓ CERTIFICADO"</formula>
    </cfRule>
  </conditionalFormatting>
  <conditionalFormatting sqref="N25">
    <cfRule type="expression" dxfId="3136" priority="1514">
      <formula>N25="PRESENTÓ CERTIFICADO"</formula>
    </cfRule>
  </conditionalFormatting>
  <conditionalFormatting sqref="P25">
    <cfRule type="expression" dxfId="3135" priority="1515">
      <formula>Q25="NO SUBSANABLE"</formula>
    </cfRule>
  </conditionalFormatting>
  <conditionalFormatting sqref="P25">
    <cfRule type="expression" dxfId="3134" priority="1516">
      <formula>Q25="REQUERIMIENTOS SUBSANADOS"</formula>
    </cfRule>
  </conditionalFormatting>
  <conditionalFormatting sqref="P25">
    <cfRule type="expression" dxfId="3133" priority="1517">
      <formula>Q25="PENDIENTES POR SUBSANAR"</formula>
    </cfRule>
  </conditionalFormatting>
  <conditionalFormatting sqref="P25">
    <cfRule type="expression" dxfId="3132" priority="1518">
      <formula>Q25="SIN OBSERVACIÓN"</formula>
    </cfRule>
  </conditionalFormatting>
  <conditionalFormatting sqref="P25">
    <cfRule type="containsBlanks" dxfId="3131" priority="1519">
      <formula>LEN(TRIM(P25))=0</formula>
    </cfRule>
  </conditionalFormatting>
  <conditionalFormatting sqref="O25">
    <cfRule type="cellIs" dxfId="3130" priority="1520" operator="equal">
      <formula>"PENDIENTE POR DESCRIPCIÓN"</formula>
    </cfRule>
  </conditionalFormatting>
  <conditionalFormatting sqref="O25">
    <cfRule type="cellIs" dxfId="3129" priority="1521" operator="equal">
      <formula>"DESCRIPCIÓN INSUFICIENTE"</formula>
    </cfRule>
  </conditionalFormatting>
  <conditionalFormatting sqref="O25">
    <cfRule type="cellIs" dxfId="3128" priority="1522" operator="equal">
      <formula>"NO ESTÁ ACORDE A ITEM 5.2.1 (T.R.)"</formula>
    </cfRule>
  </conditionalFormatting>
  <conditionalFormatting sqref="O25">
    <cfRule type="cellIs" dxfId="3127" priority="1523" operator="equal">
      <formula>"ACORDE A ITEM 5.2.1 (T.R.)"</formula>
    </cfRule>
  </conditionalFormatting>
  <conditionalFormatting sqref="Q25">
    <cfRule type="containsBlanks" dxfId="3126" priority="1524">
      <formula>LEN(TRIM(Q25))=0</formula>
    </cfRule>
  </conditionalFormatting>
  <conditionalFormatting sqref="Q25">
    <cfRule type="cellIs" dxfId="3125" priority="1525" operator="equal">
      <formula>"REQUERIMIENTOS SUBSANADOS"</formula>
    </cfRule>
  </conditionalFormatting>
  <conditionalFormatting sqref="Q25">
    <cfRule type="containsText" dxfId="3124" priority="1526" operator="containsText" text="NO SUBSANABLE">
      <formula>NOT(ISERROR(SEARCH(("NO SUBSANABLE"),(Q25))))</formula>
    </cfRule>
  </conditionalFormatting>
  <conditionalFormatting sqref="Q25">
    <cfRule type="containsText" dxfId="3123" priority="1527" operator="containsText" text="PENDIENTES POR SUBSANAR">
      <formula>NOT(ISERROR(SEARCH(("PENDIENTES POR SUBSANAR"),(Q25))))</formula>
    </cfRule>
  </conditionalFormatting>
  <conditionalFormatting sqref="Q25">
    <cfRule type="containsText" dxfId="3122" priority="1528" operator="containsText" text="SIN OBSERVACIÓN">
      <formula>NOT(ISERROR(SEARCH(("SIN OBSERVACIÓN"),(Q25))))</formula>
    </cfRule>
  </conditionalFormatting>
  <conditionalFormatting sqref="R25">
    <cfRule type="containsBlanks" dxfId="3121" priority="1529">
      <formula>LEN(TRIM(R25))=0</formula>
    </cfRule>
  </conditionalFormatting>
  <conditionalFormatting sqref="R25">
    <cfRule type="cellIs" dxfId="3120" priority="1530" operator="equal">
      <formula>"NO CUMPLEN CON LO SOLICITADO"</formula>
    </cfRule>
  </conditionalFormatting>
  <conditionalFormatting sqref="R25">
    <cfRule type="cellIs" dxfId="3119" priority="1531" operator="equal">
      <formula>"CUMPLEN CON LO SOLICITADO"</formula>
    </cfRule>
  </conditionalFormatting>
  <conditionalFormatting sqref="R25">
    <cfRule type="cellIs" dxfId="3118" priority="1532" operator="equal">
      <formula>"PENDIENTES"</formula>
    </cfRule>
  </conditionalFormatting>
  <conditionalFormatting sqref="R25">
    <cfRule type="cellIs" dxfId="3117" priority="1533" operator="equal">
      <formula>"NINGUNO"</formula>
    </cfRule>
  </conditionalFormatting>
  <conditionalFormatting sqref="H25">
    <cfRule type="notContainsBlanks" dxfId="3116" priority="1534">
      <formula>LEN(TRIM(H25))&gt;0</formula>
    </cfRule>
  </conditionalFormatting>
  <conditionalFormatting sqref="G25">
    <cfRule type="notContainsBlanks" dxfId="3115" priority="1535">
      <formula>LEN(TRIM(G25))&gt;0</formula>
    </cfRule>
  </conditionalFormatting>
  <conditionalFormatting sqref="F25">
    <cfRule type="notContainsBlanks" dxfId="3114" priority="1536">
      <formula>LEN(TRIM(F25))&gt;0</formula>
    </cfRule>
  </conditionalFormatting>
  <conditionalFormatting sqref="E25">
    <cfRule type="notContainsBlanks" dxfId="3113" priority="1537">
      <formula>LEN(TRIM(E25))&gt;0</formula>
    </cfRule>
  </conditionalFormatting>
  <conditionalFormatting sqref="D25">
    <cfRule type="notContainsBlanks" dxfId="3112" priority="1538">
      <formula>LEN(TRIM(D25))&gt;0</formula>
    </cfRule>
  </conditionalFormatting>
  <conditionalFormatting sqref="C25">
    <cfRule type="notContainsBlanks" dxfId="3111" priority="1539">
      <formula>LEN(TRIM(C25))&gt;0</formula>
    </cfRule>
  </conditionalFormatting>
  <conditionalFormatting sqref="I25">
    <cfRule type="notContainsBlanks" dxfId="3110" priority="1540">
      <formula>LEN(TRIM(I25))&gt;0</formula>
    </cfRule>
  </conditionalFormatting>
  <conditionalFormatting sqref="S25">
    <cfRule type="cellIs" dxfId="3109" priority="1541" operator="greaterThan">
      <formula>0</formula>
    </cfRule>
  </conditionalFormatting>
  <conditionalFormatting sqref="S25">
    <cfRule type="cellIs" dxfId="3108" priority="1542" operator="equal">
      <formula>0</formula>
    </cfRule>
  </conditionalFormatting>
  <conditionalFormatting sqref="K14:K15">
    <cfRule type="expression" dxfId="3107" priority="1543">
      <formula>J14="NO CUMPLE"</formula>
    </cfRule>
  </conditionalFormatting>
  <conditionalFormatting sqref="K14:K15">
    <cfRule type="expression" dxfId="3106" priority="1544">
      <formula>J14="CUMPLE"</formula>
    </cfRule>
  </conditionalFormatting>
  <conditionalFormatting sqref="J14:J15">
    <cfRule type="cellIs" dxfId="3105" priority="1545" operator="equal">
      <formula>"NO CUMPLE"</formula>
    </cfRule>
  </conditionalFormatting>
  <conditionalFormatting sqref="J14:J15">
    <cfRule type="cellIs" dxfId="3104" priority="1546" operator="equal">
      <formula>"CUMPLE"</formula>
    </cfRule>
  </conditionalFormatting>
  <conditionalFormatting sqref="M14">
    <cfRule type="expression" dxfId="3103" priority="1547">
      <formula>L14="NO CUMPLE"</formula>
    </cfRule>
  </conditionalFormatting>
  <conditionalFormatting sqref="M14">
    <cfRule type="expression" dxfId="3102" priority="1548">
      <formula>L14="CUMPLE"</formula>
    </cfRule>
  </conditionalFormatting>
  <conditionalFormatting sqref="T50">
    <cfRule type="cellIs" dxfId="3101" priority="1549" operator="equal">
      <formula>"NO CUMPLE"</formula>
    </cfRule>
  </conditionalFormatting>
  <conditionalFormatting sqref="T50">
    <cfRule type="cellIs" dxfId="3100" priority="1550" operator="equal">
      <formula>"CUMPLE"</formula>
    </cfRule>
  </conditionalFormatting>
  <conditionalFormatting sqref="B50">
    <cfRule type="cellIs" dxfId="3099" priority="1551" operator="equal">
      <formula>"NO CUMPLE CON LA EXPERIENCIA REQUERIDA"</formula>
    </cfRule>
  </conditionalFormatting>
  <conditionalFormatting sqref="B50">
    <cfRule type="cellIs" dxfId="3098" priority="1552" operator="equal">
      <formula>"CUMPLE CON LA EXPERIENCIA REQUERIDA"</formula>
    </cfRule>
  </conditionalFormatting>
  <conditionalFormatting sqref="T72">
    <cfRule type="cellIs" dxfId="3097" priority="1553" operator="equal">
      <formula>"NO CUMPLE"</formula>
    </cfRule>
  </conditionalFormatting>
  <conditionalFormatting sqref="T72">
    <cfRule type="cellIs" dxfId="3096" priority="1554" operator="equal">
      <formula>"CUMPLE"</formula>
    </cfRule>
  </conditionalFormatting>
  <conditionalFormatting sqref="B72">
    <cfRule type="cellIs" dxfId="3095" priority="1555" operator="equal">
      <formula>"NO CUMPLE CON LA EXPERIENCIA REQUERIDA"</formula>
    </cfRule>
  </conditionalFormatting>
  <conditionalFormatting sqref="B72">
    <cfRule type="cellIs" dxfId="3094" priority="1556" operator="equal">
      <formula>"CUMPLE CON LA EXPERIENCIA REQUERIDA"</formula>
    </cfRule>
  </conditionalFormatting>
  <conditionalFormatting sqref="T94">
    <cfRule type="cellIs" dxfId="3093" priority="1557" operator="equal">
      <formula>"NO CUMPLE"</formula>
    </cfRule>
  </conditionalFormatting>
  <conditionalFormatting sqref="T94">
    <cfRule type="cellIs" dxfId="3092" priority="1558" operator="equal">
      <formula>"CUMPLE"</formula>
    </cfRule>
  </conditionalFormatting>
  <conditionalFormatting sqref="B94">
    <cfRule type="cellIs" dxfId="3091" priority="1559" operator="equal">
      <formula>"NO CUMPLE CON LA EXPERIENCIA REQUERIDA"</formula>
    </cfRule>
  </conditionalFormatting>
  <conditionalFormatting sqref="B94">
    <cfRule type="cellIs" dxfId="3090" priority="1560" operator="equal">
      <formula>"CUMPLE CON LA EXPERIENCIA REQUERIDA"</formula>
    </cfRule>
  </conditionalFormatting>
  <conditionalFormatting sqref="T116">
    <cfRule type="cellIs" dxfId="3089" priority="1561" operator="equal">
      <formula>"NO CUMPLE"</formula>
    </cfRule>
  </conditionalFormatting>
  <conditionalFormatting sqref="T116">
    <cfRule type="cellIs" dxfId="3088" priority="1562" operator="equal">
      <formula>"CUMPLE"</formula>
    </cfRule>
  </conditionalFormatting>
  <conditionalFormatting sqref="B116">
    <cfRule type="cellIs" dxfId="3087" priority="1563" operator="equal">
      <formula>"NO CUMPLE CON LA EXPERIENCIA REQUERIDA"</formula>
    </cfRule>
  </conditionalFormatting>
  <conditionalFormatting sqref="B116">
    <cfRule type="cellIs" dxfId="3086" priority="1564" operator="equal">
      <formula>"CUMPLE CON LA EXPERIENCIA REQUERIDA"</formula>
    </cfRule>
  </conditionalFormatting>
  <conditionalFormatting sqref="T138">
    <cfRule type="cellIs" dxfId="3085" priority="1565" operator="equal">
      <formula>"NO CUMPLE"</formula>
    </cfRule>
  </conditionalFormatting>
  <conditionalFormatting sqref="T138">
    <cfRule type="cellIs" dxfId="3084" priority="1566" operator="equal">
      <formula>"CUMPLE"</formula>
    </cfRule>
  </conditionalFormatting>
  <conditionalFormatting sqref="B138">
    <cfRule type="cellIs" dxfId="3083" priority="1567" operator="equal">
      <formula>"NO CUMPLE CON LA EXPERIENCIA REQUERIDA"</formula>
    </cfRule>
  </conditionalFormatting>
  <conditionalFormatting sqref="B138">
    <cfRule type="cellIs" dxfId="3082" priority="1568" operator="equal">
      <formula>"CUMPLE CON LA EXPERIENCIA REQUERIDA"</formula>
    </cfRule>
  </conditionalFormatting>
  <conditionalFormatting sqref="N145">
    <cfRule type="expression" dxfId="3081" priority="1569">
      <formula>N145=" "</formula>
    </cfRule>
  </conditionalFormatting>
  <conditionalFormatting sqref="N145">
    <cfRule type="expression" dxfId="3080" priority="1570">
      <formula>N145="NO PRESENTÓ CERTIFICADO"</formula>
    </cfRule>
  </conditionalFormatting>
  <conditionalFormatting sqref="N145">
    <cfRule type="expression" dxfId="3079" priority="1571">
      <formula>N145="PRESENTÓ CERTIFICADO"</formula>
    </cfRule>
  </conditionalFormatting>
  <conditionalFormatting sqref="S145">
    <cfRule type="cellIs" dxfId="3078" priority="1572" operator="greaterThan">
      <formula>0</formula>
    </cfRule>
  </conditionalFormatting>
  <conditionalFormatting sqref="S145">
    <cfRule type="cellIs" dxfId="3077" priority="1573" operator="equal">
      <formula>0</formula>
    </cfRule>
  </conditionalFormatting>
  <conditionalFormatting sqref="P145">
    <cfRule type="expression" dxfId="3076" priority="1574">
      <formula>Q145="NO SUBSANABLE"</formula>
    </cfRule>
  </conditionalFormatting>
  <conditionalFormatting sqref="P145">
    <cfRule type="expression" dxfId="3075" priority="1575">
      <formula>Q145="REQUERIMIENTOS SUBSANADOS"</formula>
    </cfRule>
  </conditionalFormatting>
  <conditionalFormatting sqref="P145">
    <cfRule type="expression" dxfId="3074" priority="1576">
      <formula>Q145="PENDIENTES POR SUBSANAR"</formula>
    </cfRule>
  </conditionalFormatting>
  <conditionalFormatting sqref="P145">
    <cfRule type="expression" dxfId="3073" priority="1577">
      <formula>Q145="SIN OBSERVACIÓN"</formula>
    </cfRule>
  </conditionalFormatting>
  <conditionalFormatting sqref="P145">
    <cfRule type="containsBlanks" dxfId="3072" priority="1578">
      <formula>LEN(TRIM(P145))=0</formula>
    </cfRule>
  </conditionalFormatting>
  <conditionalFormatting sqref="O145">
    <cfRule type="cellIs" dxfId="3071" priority="1579" operator="equal">
      <formula>"PENDIENTE POR DESCRIPCIÓN"</formula>
    </cfRule>
  </conditionalFormatting>
  <conditionalFormatting sqref="O145">
    <cfRule type="cellIs" dxfId="3070" priority="1580" operator="equal">
      <formula>"DESCRIPCIÓN INSUFICIENTE"</formula>
    </cfRule>
  </conditionalFormatting>
  <conditionalFormatting sqref="O145">
    <cfRule type="cellIs" dxfId="3069" priority="1581" operator="equal">
      <formula>"NO ESTÁ ACORDE A ITEM 5.2.1 (T.R.)"</formula>
    </cfRule>
  </conditionalFormatting>
  <conditionalFormatting sqref="O145">
    <cfRule type="cellIs" dxfId="3068" priority="1582" operator="equal">
      <formula>"ACORDE A ITEM 5.2.1 (T.R.)"</formula>
    </cfRule>
  </conditionalFormatting>
  <conditionalFormatting sqref="Q145">
    <cfRule type="containsBlanks" dxfId="3067" priority="1583">
      <formula>LEN(TRIM(Q145))=0</formula>
    </cfRule>
  </conditionalFormatting>
  <conditionalFormatting sqref="Q145">
    <cfRule type="cellIs" dxfId="3066" priority="1584" operator="equal">
      <formula>"REQUERIMIENTOS SUBSANADOS"</formula>
    </cfRule>
  </conditionalFormatting>
  <conditionalFormatting sqref="Q145">
    <cfRule type="containsText" dxfId="3065" priority="1585" operator="containsText" text="NO SUBSANABLE">
      <formula>NOT(ISERROR(SEARCH(("NO SUBSANABLE"),(Q145))))</formula>
    </cfRule>
  </conditionalFormatting>
  <conditionalFormatting sqref="Q145">
    <cfRule type="containsText" dxfId="3064" priority="1586" operator="containsText" text="PENDIENTES POR SUBSANAR">
      <formula>NOT(ISERROR(SEARCH(("PENDIENTES POR SUBSANAR"),(Q145))))</formula>
    </cfRule>
  </conditionalFormatting>
  <conditionalFormatting sqref="Q145">
    <cfRule type="containsText" dxfId="3063" priority="1587" operator="containsText" text="SIN OBSERVACIÓN">
      <formula>NOT(ISERROR(SEARCH(("SIN OBSERVACIÓN"),(Q145))))</formula>
    </cfRule>
  </conditionalFormatting>
  <conditionalFormatting sqref="T160">
    <cfRule type="cellIs" dxfId="3062" priority="1593" operator="equal">
      <formula>"NO CUMPLE"</formula>
    </cfRule>
  </conditionalFormatting>
  <conditionalFormatting sqref="T160">
    <cfRule type="cellIs" dxfId="3061" priority="1594" operator="equal">
      <formula>"CUMPLE"</formula>
    </cfRule>
  </conditionalFormatting>
  <conditionalFormatting sqref="B160">
    <cfRule type="cellIs" dxfId="3060" priority="1595" operator="equal">
      <formula>"NO CUMPLE CON LA EXPERIENCIA REQUERIDA"</formula>
    </cfRule>
  </conditionalFormatting>
  <conditionalFormatting sqref="B160">
    <cfRule type="cellIs" dxfId="3059" priority="1596" operator="equal">
      <formula>"CUMPLE CON LA EXPERIENCIA REQUERIDA"</formula>
    </cfRule>
  </conditionalFormatting>
  <conditionalFormatting sqref="H145">
    <cfRule type="notContainsBlanks" dxfId="3058" priority="1597">
      <formula>LEN(TRIM(H145))&gt;0</formula>
    </cfRule>
  </conditionalFormatting>
  <conditionalFormatting sqref="G145">
    <cfRule type="notContainsBlanks" dxfId="3057" priority="1598">
      <formula>LEN(TRIM(G145))&gt;0</formula>
    </cfRule>
  </conditionalFormatting>
  <conditionalFormatting sqref="F145">
    <cfRule type="notContainsBlanks" dxfId="3056" priority="1599">
      <formula>LEN(TRIM(F145))&gt;0</formula>
    </cfRule>
  </conditionalFormatting>
  <conditionalFormatting sqref="E145">
    <cfRule type="notContainsBlanks" dxfId="3055" priority="1600">
      <formula>LEN(TRIM(E145))&gt;0</formula>
    </cfRule>
  </conditionalFormatting>
  <conditionalFormatting sqref="D145">
    <cfRule type="notContainsBlanks" dxfId="3054" priority="1601">
      <formula>LEN(TRIM(D145))&gt;0</formula>
    </cfRule>
  </conditionalFormatting>
  <conditionalFormatting sqref="C145">
    <cfRule type="notContainsBlanks" dxfId="3053" priority="1602">
      <formula>LEN(TRIM(C145))&gt;0</formula>
    </cfRule>
  </conditionalFormatting>
  <conditionalFormatting sqref="I145">
    <cfRule type="notContainsBlanks" dxfId="3052" priority="1603">
      <formula>LEN(TRIM(I145))&gt;0</formula>
    </cfRule>
  </conditionalFormatting>
  <conditionalFormatting sqref="N148 N151">
    <cfRule type="expression" dxfId="3051" priority="1604">
      <formula>N148=" "</formula>
    </cfRule>
  </conditionalFormatting>
  <conditionalFormatting sqref="N148 N151">
    <cfRule type="expression" dxfId="3050" priority="1605">
      <formula>N148="NO PRESENTÓ CERTIFICADO"</formula>
    </cfRule>
  </conditionalFormatting>
  <conditionalFormatting sqref="N148 N151">
    <cfRule type="expression" dxfId="3049" priority="1606">
      <formula>N148="PRESENTÓ CERTIFICADO"</formula>
    </cfRule>
  </conditionalFormatting>
  <conditionalFormatting sqref="P148 P151">
    <cfRule type="expression" dxfId="3048" priority="1607">
      <formula>Q148="NO SUBSANABLE"</formula>
    </cfRule>
  </conditionalFormatting>
  <conditionalFormatting sqref="P148 P151">
    <cfRule type="expression" dxfId="3047" priority="1608">
      <formula>Q148="REQUERIMIENTOS SUBSANADOS"</formula>
    </cfRule>
  </conditionalFormatting>
  <conditionalFormatting sqref="P148 P151">
    <cfRule type="expression" dxfId="3046" priority="1609">
      <formula>Q148="PENDIENTES POR SUBSANAR"</formula>
    </cfRule>
  </conditionalFormatting>
  <conditionalFormatting sqref="P148 P151">
    <cfRule type="expression" dxfId="3045" priority="1610">
      <formula>Q148="SIN OBSERVACIÓN"</formula>
    </cfRule>
  </conditionalFormatting>
  <conditionalFormatting sqref="P148 P151">
    <cfRule type="containsBlanks" dxfId="3044" priority="1611">
      <formula>LEN(TRIM(P148))=0</formula>
    </cfRule>
  </conditionalFormatting>
  <conditionalFormatting sqref="O148 O151">
    <cfRule type="cellIs" dxfId="3043" priority="1612" operator="equal">
      <formula>"PENDIENTE POR DESCRIPCIÓN"</formula>
    </cfRule>
  </conditionalFormatting>
  <conditionalFormatting sqref="O148 O151">
    <cfRule type="cellIs" dxfId="3042" priority="1613" operator="equal">
      <formula>"DESCRIPCIÓN INSUFICIENTE"</formula>
    </cfRule>
  </conditionalFormatting>
  <conditionalFormatting sqref="O148 O151">
    <cfRule type="cellIs" dxfId="3041" priority="1614" operator="equal">
      <formula>"NO ESTÁ ACORDE A ITEM 5.2.1 (T.R.)"</formula>
    </cfRule>
  </conditionalFormatting>
  <conditionalFormatting sqref="O148 O151">
    <cfRule type="cellIs" dxfId="3040" priority="1615" operator="equal">
      <formula>"ACORDE A ITEM 5.2.1 (T.R.)"</formula>
    </cfRule>
  </conditionalFormatting>
  <conditionalFormatting sqref="Q148 Q151">
    <cfRule type="containsBlanks" dxfId="3039" priority="1616">
      <formula>LEN(TRIM(Q148))=0</formula>
    </cfRule>
  </conditionalFormatting>
  <conditionalFormatting sqref="Q148 Q151">
    <cfRule type="cellIs" dxfId="3038" priority="1617" operator="equal">
      <formula>"REQUERIMIENTOS SUBSANADOS"</formula>
    </cfRule>
  </conditionalFormatting>
  <conditionalFormatting sqref="Q148 Q151">
    <cfRule type="containsText" dxfId="3037" priority="1618" operator="containsText" text="NO SUBSANABLE">
      <formula>NOT(ISERROR(SEARCH(("NO SUBSANABLE"),(Q148))))</formula>
    </cfRule>
  </conditionalFormatting>
  <conditionalFormatting sqref="Q148 Q151">
    <cfRule type="containsText" dxfId="3036" priority="1619" operator="containsText" text="PENDIENTES POR SUBSANAR">
      <formula>NOT(ISERROR(SEARCH(("PENDIENTES POR SUBSANAR"),(Q148))))</formula>
    </cfRule>
  </conditionalFormatting>
  <conditionalFormatting sqref="Q148 Q151">
    <cfRule type="containsText" dxfId="3035" priority="1620" operator="containsText" text="SIN OBSERVACIÓN">
      <formula>NOT(ISERROR(SEARCH(("SIN OBSERVACIÓN"),(Q148))))</formula>
    </cfRule>
  </conditionalFormatting>
  <conditionalFormatting sqref="G148 G151">
    <cfRule type="notContainsBlanks" dxfId="3034" priority="1627">
      <formula>LEN(TRIM(G148))&gt;0</formula>
    </cfRule>
  </conditionalFormatting>
  <conditionalFormatting sqref="F148 F151">
    <cfRule type="notContainsBlanks" dxfId="3033" priority="1628">
      <formula>LEN(TRIM(F148))&gt;0</formula>
    </cfRule>
  </conditionalFormatting>
  <conditionalFormatting sqref="E148 E151">
    <cfRule type="notContainsBlanks" dxfId="3032" priority="1629">
      <formula>LEN(TRIM(E148))&gt;0</formula>
    </cfRule>
  </conditionalFormatting>
  <conditionalFormatting sqref="D148 D151">
    <cfRule type="notContainsBlanks" dxfId="3031" priority="1630">
      <formula>LEN(TRIM(D148))&gt;0</formula>
    </cfRule>
  </conditionalFormatting>
  <conditionalFormatting sqref="C148 C151">
    <cfRule type="notContainsBlanks" dxfId="3030" priority="1631">
      <formula>LEN(TRIM(C148))&gt;0</formula>
    </cfRule>
  </conditionalFormatting>
  <conditionalFormatting sqref="N154">
    <cfRule type="expression" dxfId="3029" priority="1633">
      <formula>N154=" "</formula>
    </cfRule>
  </conditionalFormatting>
  <conditionalFormatting sqref="N154">
    <cfRule type="expression" dxfId="3028" priority="1634">
      <formula>N154="NO PRESENTÓ CERTIFICADO"</formula>
    </cfRule>
  </conditionalFormatting>
  <conditionalFormatting sqref="N154">
    <cfRule type="expression" dxfId="3027" priority="1635">
      <formula>N154="PRESENTÓ CERTIFICADO"</formula>
    </cfRule>
  </conditionalFormatting>
  <conditionalFormatting sqref="P154">
    <cfRule type="expression" dxfId="3026" priority="1636">
      <formula>Q154="NO SUBSANABLE"</formula>
    </cfRule>
  </conditionalFormatting>
  <conditionalFormatting sqref="P154">
    <cfRule type="expression" dxfId="3025" priority="1637">
      <formula>Q154="REQUERIMIENTOS SUBSANADOS"</formula>
    </cfRule>
  </conditionalFormatting>
  <conditionalFormatting sqref="P154">
    <cfRule type="expression" dxfId="3024" priority="1638">
      <formula>Q154="PENDIENTES POR SUBSANAR"</formula>
    </cfRule>
  </conditionalFormatting>
  <conditionalFormatting sqref="P154">
    <cfRule type="expression" dxfId="3023" priority="1639">
      <formula>Q154="SIN OBSERVACIÓN"</formula>
    </cfRule>
  </conditionalFormatting>
  <conditionalFormatting sqref="P154">
    <cfRule type="containsBlanks" dxfId="3022" priority="1640">
      <formula>LEN(TRIM(P154))=0</formula>
    </cfRule>
  </conditionalFormatting>
  <conditionalFormatting sqref="O154">
    <cfRule type="cellIs" dxfId="3021" priority="1641" operator="equal">
      <formula>"PENDIENTE POR DESCRIPCIÓN"</formula>
    </cfRule>
  </conditionalFormatting>
  <conditionalFormatting sqref="O154">
    <cfRule type="cellIs" dxfId="3020" priority="1642" operator="equal">
      <formula>"DESCRIPCIÓN INSUFICIENTE"</formula>
    </cfRule>
  </conditionalFormatting>
  <conditionalFormatting sqref="O154">
    <cfRule type="cellIs" dxfId="3019" priority="1643" operator="equal">
      <formula>"NO ESTÁ ACORDE A ITEM 5.2.1 (T.R.)"</formula>
    </cfRule>
  </conditionalFormatting>
  <conditionalFormatting sqref="O154">
    <cfRule type="cellIs" dxfId="3018" priority="1644" operator="equal">
      <formula>"ACORDE A ITEM 5.2.1 (T.R.)"</formula>
    </cfRule>
  </conditionalFormatting>
  <conditionalFormatting sqref="Q154">
    <cfRule type="containsBlanks" dxfId="3017" priority="1645">
      <formula>LEN(TRIM(Q154))=0</formula>
    </cfRule>
  </conditionalFormatting>
  <conditionalFormatting sqref="Q154">
    <cfRule type="cellIs" dxfId="3016" priority="1646" operator="equal">
      <formula>"REQUERIMIENTOS SUBSANADOS"</formula>
    </cfRule>
  </conditionalFormatting>
  <conditionalFormatting sqref="Q154">
    <cfRule type="containsText" dxfId="3015" priority="1647" operator="containsText" text="NO SUBSANABLE">
      <formula>NOT(ISERROR(SEARCH(("NO SUBSANABLE"),(Q154))))</formula>
    </cfRule>
  </conditionalFormatting>
  <conditionalFormatting sqref="Q154">
    <cfRule type="containsText" dxfId="3014" priority="1648" operator="containsText" text="PENDIENTES POR SUBSANAR">
      <formula>NOT(ISERROR(SEARCH(("PENDIENTES POR SUBSANAR"),(Q154))))</formula>
    </cfRule>
  </conditionalFormatting>
  <conditionalFormatting sqref="Q154">
    <cfRule type="containsText" dxfId="3013" priority="1649" operator="containsText" text="SIN OBSERVACIÓN">
      <formula>NOT(ISERROR(SEARCH(("SIN OBSERVACIÓN"),(Q154))))</formula>
    </cfRule>
  </conditionalFormatting>
  <conditionalFormatting sqref="G154">
    <cfRule type="notContainsBlanks" dxfId="3012" priority="1656">
      <formula>LEN(TRIM(G154))&gt;0</formula>
    </cfRule>
  </conditionalFormatting>
  <conditionalFormatting sqref="F154">
    <cfRule type="notContainsBlanks" dxfId="3011" priority="1657">
      <formula>LEN(TRIM(F154))&gt;0</formula>
    </cfRule>
  </conditionalFormatting>
  <conditionalFormatting sqref="E154">
    <cfRule type="notContainsBlanks" dxfId="3010" priority="1658">
      <formula>LEN(TRIM(E154))&gt;0</formula>
    </cfRule>
  </conditionalFormatting>
  <conditionalFormatting sqref="D154">
    <cfRule type="notContainsBlanks" dxfId="3009" priority="1659">
      <formula>LEN(TRIM(D154))&gt;0</formula>
    </cfRule>
  </conditionalFormatting>
  <conditionalFormatting sqref="C154">
    <cfRule type="notContainsBlanks" dxfId="3008" priority="1660">
      <formula>LEN(TRIM(C154))&gt;0</formula>
    </cfRule>
  </conditionalFormatting>
  <conditionalFormatting sqref="T145">
    <cfRule type="cellIs" dxfId="3007" priority="1662" operator="equal">
      <formula>"NO"</formula>
    </cfRule>
  </conditionalFormatting>
  <conditionalFormatting sqref="T145">
    <cfRule type="cellIs" dxfId="3006" priority="1663" operator="equal">
      <formula>"SI"</formula>
    </cfRule>
  </conditionalFormatting>
  <conditionalFormatting sqref="S148 S151 S154">
    <cfRule type="cellIs" dxfId="3005" priority="1664" operator="greaterThan">
      <formula>0</formula>
    </cfRule>
  </conditionalFormatting>
  <conditionalFormatting sqref="S148 S151 S154">
    <cfRule type="cellIs" dxfId="3004" priority="1665" operator="equal">
      <formula>0</formula>
    </cfRule>
  </conditionalFormatting>
  <conditionalFormatting sqref="N157">
    <cfRule type="expression" dxfId="3003" priority="1666">
      <formula>N157=" "</formula>
    </cfRule>
  </conditionalFormatting>
  <conditionalFormatting sqref="N157">
    <cfRule type="expression" dxfId="3002" priority="1667">
      <formula>N157="NO PRESENTÓ CERTIFICADO"</formula>
    </cfRule>
  </conditionalFormatting>
  <conditionalFormatting sqref="N157">
    <cfRule type="expression" dxfId="3001" priority="1668">
      <formula>N157="PRESENTÓ CERTIFICADO"</formula>
    </cfRule>
  </conditionalFormatting>
  <conditionalFormatting sqref="P157">
    <cfRule type="expression" dxfId="3000" priority="1669">
      <formula>Q157="NO SUBSANABLE"</formula>
    </cfRule>
  </conditionalFormatting>
  <conditionalFormatting sqref="P157">
    <cfRule type="expression" dxfId="2999" priority="1670">
      <formula>Q157="REQUERIMIENTOS SUBSANADOS"</formula>
    </cfRule>
  </conditionalFormatting>
  <conditionalFormatting sqref="P157">
    <cfRule type="expression" dxfId="2998" priority="1671">
      <formula>Q157="PENDIENTES POR SUBSANAR"</formula>
    </cfRule>
  </conditionalFormatting>
  <conditionalFormatting sqref="P157">
    <cfRule type="expression" dxfId="2997" priority="1672">
      <formula>Q157="SIN OBSERVACIÓN"</formula>
    </cfRule>
  </conditionalFormatting>
  <conditionalFormatting sqref="P157">
    <cfRule type="containsBlanks" dxfId="2996" priority="1673">
      <formula>LEN(TRIM(P157))=0</formula>
    </cfRule>
  </conditionalFormatting>
  <conditionalFormatting sqref="O157">
    <cfRule type="cellIs" dxfId="2995" priority="1674" operator="equal">
      <formula>"PENDIENTE POR DESCRIPCIÓN"</formula>
    </cfRule>
  </conditionalFormatting>
  <conditionalFormatting sqref="O157">
    <cfRule type="cellIs" dxfId="2994" priority="1675" operator="equal">
      <formula>"DESCRIPCIÓN INSUFICIENTE"</formula>
    </cfRule>
  </conditionalFormatting>
  <conditionalFormatting sqref="O157">
    <cfRule type="cellIs" dxfId="2993" priority="1676" operator="equal">
      <formula>"NO ESTÁ ACORDE A ITEM 5.2.1 (T.R.)"</formula>
    </cfRule>
  </conditionalFormatting>
  <conditionalFormatting sqref="O157">
    <cfRule type="cellIs" dxfId="2992" priority="1677" operator="equal">
      <formula>"ACORDE A ITEM 5.2.1 (T.R.)"</formula>
    </cfRule>
  </conditionalFormatting>
  <conditionalFormatting sqref="Q157">
    <cfRule type="containsBlanks" dxfId="2991" priority="1678">
      <formula>LEN(TRIM(Q157))=0</formula>
    </cfRule>
  </conditionalFormatting>
  <conditionalFormatting sqref="Q157">
    <cfRule type="cellIs" dxfId="2990" priority="1679" operator="equal">
      <formula>"REQUERIMIENTOS SUBSANADOS"</formula>
    </cfRule>
  </conditionalFormatting>
  <conditionalFormatting sqref="Q157">
    <cfRule type="containsText" dxfId="2989" priority="1680" operator="containsText" text="NO SUBSANABLE">
      <formula>NOT(ISERROR(SEARCH(("NO SUBSANABLE"),(Q157))))</formula>
    </cfRule>
  </conditionalFormatting>
  <conditionalFormatting sqref="Q157">
    <cfRule type="containsText" dxfId="2988" priority="1681" operator="containsText" text="PENDIENTES POR SUBSANAR">
      <formula>NOT(ISERROR(SEARCH(("PENDIENTES POR SUBSANAR"),(Q157))))</formula>
    </cfRule>
  </conditionalFormatting>
  <conditionalFormatting sqref="Q157">
    <cfRule type="containsText" dxfId="2987" priority="1682" operator="containsText" text="SIN OBSERVACIÓN">
      <formula>NOT(ISERROR(SEARCH(("SIN OBSERVACIÓN"),(Q157))))</formula>
    </cfRule>
  </conditionalFormatting>
  <conditionalFormatting sqref="G157">
    <cfRule type="notContainsBlanks" dxfId="2986" priority="1689">
      <formula>LEN(TRIM(G157))&gt;0</formula>
    </cfRule>
  </conditionalFormatting>
  <conditionalFormatting sqref="F157">
    <cfRule type="notContainsBlanks" dxfId="2985" priority="1690">
      <formula>LEN(TRIM(F157))&gt;0</formula>
    </cfRule>
  </conditionalFormatting>
  <conditionalFormatting sqref="E157">
    <cfRule type="notContainsBlanks" dxfId="2984" priority="1691">
      <formula>LEN(TRIM(E157))&gt;0</formula>
    </cfRule>
  </conditionalFormatting>
  <conditionalFormatting sqref="D157">
    <cfRule type="notContainsBlanks" dxfId="2983" priority="1692">
      <formula>LEN(TRIM(D157))&gt;0</formula>
    </cfRule>
  </conditionalFormatting>
  <conditionalFormatting sqref="C157">
    <cfRule type="notContainsBlanks" dxfId="2982" priority="1693">
      <formula>LEN(TRIM(C157))&gt;0</formula>
    </cfRule>
  </conditionalFormatting>
  <conditionalFormatting sqref="S157">
    <cfRule type="cellIs" dxfId="2981" priority="1695" operator="greaterThan">
      <formula>0</formula>
    </cfRule>
  </conditionalFormatting>
  <conditionalFormatting sqref="S157">
    <cfRule type="cellIs" dxfId="2980" priority="1696" operator="equal">
      <formula>0</formula>
    </cfRule>
  </conditionalFormatting>
  <conditionalFormatting sqref="T182">
    <cfRule type="cellIs" dxfId="2979" priority="1697" operator="equal">
      <formula>"NO CUMPLE"</formula>
    </cfRule>
  </conditionalFormatting>
  <conditionalFormatting sqref="T182">
    <cfRule type="cellIs" dxfId="2978" priority="1698" operator="equal">
      <formula>"CUMPLE"</formula>
    </cfRule>
  </conditionalFormatting>
  <conditionalFormatting sqref="T248">
    <cfRule type="cellIs" dxfId="2977" priority="1699" operator="equal">
      <formula>"NO CUMPLE"</formula>
    </cfRule>
  </conditionalFormatting>
  <conditionalFormatting sqref="T248">
    <cfRule type="cellIs" dxfId="2976" priority="1700" operator="equal">
      <formula>"CUMPLE"</formula>
    </cfRule>
  </conditionalFormatting>
  <conditionalFormatting sqref="N167">
    <cfRule type="expression" dxfId="2975" priority="1701">
      <formula>N167=" "</formula>
    </cfRule>
  </conditionalFormatting>
  <conditionalFormatting sqref="N167">
    <cfRule type="expression" dxfId="2974" priority="1702">
      <formula>N167="NO PRESENTÓ CERTIFICADO"</formula>
    </cfRule>
  </conditionalFormatting>
  <conditionalFormatting sqref="N167">
    <cfRule type="expression" dxfId="2973" priority="1703">
      <formula>N167="PRESENTÓ CERTIFICADO"</formula>
    </cfRule>
  </conditionalFormatting>
  <conditionalFormatting sqref="S167">
    <cfRule type="cellIs" dxfId="2972" priority="1704" operator="greaterThan">
      <formula>0</formula>
    </cfRule>
  </conditionalFormatting>
  <conditionalFormatting sqref="S167">
    <cfRule type="cellIs" dxfId="2971" priority="1705" operator="equal">
      <formula>0</formula>
    </cfRule>
  </conditionalFormatting>
  <conditionalFormatting sqref="P167">
    <cfRule type="expression" dxfId="2970" priority="1706">
      <formula>Q167="NO SUBSANABLE"</formula>
    </cfRule>
  </conditionalFormatting>
  <conditionalFormatting sqref="P167">
    <cfRule type="expression" dxfId="2969" priority="1707">
      <formula>Q167="REQUERIMIENTOS SUBSANADOS"</formula>
    </cfRule>
  </conditionalFormatting>
  <conditionalFormatting sqref="P167">
    <cfRule type="expression" dxfId="2968" priority="1708">
      <formula>Q167="PENDIENTES POR SUBSANAR"</formula>
    </cfRule>
  </conditionalFormatting>
  <conditionalFormatting sqref="P167">
    <cfRule type="expression" dxfId="2967" priority="1709">
      <formula>Q167="SIN OBSERVACIÓN"</formula>
    </cfRule>
  </conditionalFormatting>
  <conditionalFormatting sqref="P167">
    <cfRule type="containsBlanks" dxfId="2966" priority="1710">
      <formula>LEN(TRIM(P167))=0</formula>
    </cfRule>
  </conditionalFormatting>
  <conditionalFormatting sqref="O167">
    <cfRule type="cellIs" dxfId="2965" priority="1711" operator="equal">
      <formula>"PENDIENTE POR DESCRIPCIÓN"</formula>
    </cfRule>
  </conditionalFormatting>
  <conditionalFormatting sqref="O167">
    <cfRule type="cellIs" dxfId="2964" priority="1712" operator="equal">
      <formula>"DESCRIPCIÓN INSUFICIENTE"</formula>
    </cfRule>
  </conditionalFormatting>
  <conditionalFormatting sqref="O167">
    <cfRule type="cellIs" dxfId="2963" priority="1713" operator="equal">
      <formula>"NO ESTÁ ACORDE A ITEM 5.2.1 (T.R.)"</formula>
    </cfRule>
  </conditionalFormatting>
  <conditionalFormatting sqref="O167">
    <cfRule type="cellIs" dxfId="2962" priority="1714" operator="equal">
      <formula>"ACORDE A ITEM 5.2.1 (T.R.)"</formula>
    </cfRule>
  </conditionalFormatting>
  <conditionalFormatting sqref="Q167">
    <cfRule type="containsBlanks" dxfId="2961" priority="1715">
      <formula>LEN(TRIM(Q167))=0</formula>
    </cfRule>
  </conditionalFormatting>
  <conditionalFormatting sqref="Q167">
    <cfRule type="cellIs" dxfId="2960" priority="1716" operator="equal">
      <formula>"REQUERIMIENTOS SUBSANADOS"</formula>
    </cfRule>
  </conditionalFormatting>
  <conditionalFormatting sqref="Q167">
    <cfRule type="containsText" dxfId="2959" priority="1717" operator="containsText" text="NO SUBSANABLE">
      <formula>NOT(ISERROR(SEARCH(("NO SUBSANABLE"),(Q167))))</formula>
    </cfRule>
  </conditionalFormatting>
  <conditionalFormatting sqref="Q167">
    <cfRule type="containsText" dxfId="2958" priority="1718" operator="containsText" text="PENDIENTES POR SUBSANAR">
      <formula>NOT(ISERROR(SEARCH(("PENDIENTES POR SUBSANAR"),(Q167))))</formula>
    </cfRule>
  </conditionalFormatting>
  <conditionalFormatting sqref="Q167">
    <cfRule type="containsText" dxfId="2957" priority="1719" operator="containsText" text="SIN OBSERVACIÓN">
      <formula>NOT(ISERROR(SEARCH(("SIN OBSERVACIÓN"),(Q167))))</formula>
    </cfRule>
  </conditionalFormatting>
  <conditionalFormatting sqref="H167">
    <cfRule type="notContainsBlanks" dxfId="2956" priority="1727">
      <formula>LEN(TRIM(H167))&gt;0</formula>
    </cfRule>
  </conditionalFormatting>
  <conditionalFormatting sqref="G167">
    <cfRule type="notContainsBlanks" dxfId="2955" priority="1728">
      <formula>LEN(TRIM(G167))&gt;0</formula>
    </cfRule>
  </conditionalFormatting>
  <conditionalFormatting sqref="F167">
    <cfRule type="notContainsBlanks" dxfId="2954" priority="1729">
      <formula>LEN(TRIM(F167))&gt;0</formula>
    </cfRule>
  </conditionalFormatting>
  <conditionalFormatting sqref="E167">
    <cfRule type="notContainsBlanks" dxfId="2953" priority="1730">
      <formula>LEN(TRIM(E167))&gt;0</formula>
    </cfRule>
  </conditionalFormatting>
  <conditionalFormatting sqref="C167">
    <cfRule type="notContainsBlanks" dxfId="2952" priority="1732">
      <formula>LEN(TRIM(C167))&gt;0</formula>
    </cfRule>
  </conditionalFormatting>
  <conditionalFormatting sqref="I167">
    <cfRule type="notContainsBlanks" dxfId="2951" priority="1733">
      <formula>LEN(TRIM(I167))&gt;0</formula>
    </cfRule>
  </conditionalFormatting>
  <conditionalFormatting sqref="N170 N173">
    <cfRule type="expression" dxfId="2950" priority="1734">
      <formula>N170=" "</formula>
    </cfRule>
  </conditionalFormatting>
  <conditionalFormatting sqref="N170 N173">
    <cfRule type="expression" dxfId="2949" priority="1735">
      <formula>N170="NO PRESENTÓ CERTIFICADO"</formula>
    </cfRule>
  </conditionalFormatting>
  <conditionalFormatting sqref="N170 N173">
    <cfRule type="expression" dxfId="2948" priority="1736">
      <formula>N170="PRESENTÓ CERTIFICADO"</formula>
    </cfRule>
  </conditionalFormatting>
  <conditionalFormatting sqref="P170 P173">
    <cfRule type="expression" dxfId="2947" priority="1737">
      <formula>Q170="NO SUBSANABLE"</formula>
    </cfRule>
  </conditionalFormatting>
  <conditionalFormatting sqref="P170 P173">
    <cfRule type="expression" dxfId="2946" priority="1738">
      <formula>Q170="REQUERIMIENTOS SUBSANADOS"</formula>
    </cfRule>
  </conditionalFormatting>
  <conditionalFormatting sqref="P170 P173">
    <cfRule type="expression" dxfId="2945" priority="1739">
      <formula>Q170="PENDIENTES POR SUBSANAR"</formula>
    </cfRule>
  </conditionalFormatting>
  <conditionalFormatting sqref="P170 P173">
    <cfRule type="expression" dxfId="2944" priority="1740">
      <formula>Q170="SIN OBSERVACIÓN"</formula>
    </cfRule>
  </conditionalFormatting>
  <conditionalFormatting sqref="P170 P173">
    <cfRule type="containsBlanks" dxfId="2943" priority="1741">
      <formula>LEN(TRIM(P170))=0</formula>
    </cfRule>
  </conditionalFormatting>
  <conditionalFormatting sqref="O170 O173">
    <cfRule type="cellIs" dxfId="2942" priority="1742" operator="equal">
      <formula>"PENDIENTE POR DESCRIPCIÓN"</formula>
    </cfRule>
  </conditionalFormatting>
  <conditionalFormatting sqref="O170 O173">
    <cfRule type="cellIs" dxfId="2941" priority="1743" operator="equal">
      <formula>"DESCRIPCIÓN INSUFICIENTE"</formula>
    </cfRule>
  </conditionalFormatting>
  <conditionalFormatting sqref="O170 O173">
    <cfRule type="cellIs" dxfId="2940" priority="1744" operator="equal">
      <formula>"NO ESTÁ ACORDE A ITEM 5.2.1 (T.R.)"</formula>
    </cfRule>
  </conditionalFormatting>
  <conditionalFormatting sqref="O170 O173">
    <cfRule type="cellIs" dxfId="2939" priority="1745" operator="equal">
      <formula>"ACORDE A ITEM 5.2.1 (T.R.)"</formula>
    </cfRule>
  </conditionalFormatting>
  <conditionalFormatting sqref="Q170 Q173">
    <cfRule type="containsBlanks" dxfId="2938" priority="1746">
      <formula>LEN(TRIM(Q170))=0</formula>
    </cfRule>
  </conditionalFormatting>
  <conditionalFormatting sqref="Q170 Q173">
    <cfRule type="cellIs" dxfId="2937" priority="1747" operator="equal">
      <formula>"REQUERIMIENTOS SUBSANADOS"</formula>
    </cfRule>
  </conditionalFormatting>
  <conditionalFormatting sqref="Q170 Q173">
    <cfRule type="containsText" dxfId="2936" priority="1748" operator="containsText" text="NO SUBSANABLE">
      <formula>NOT(ISERROR(SEARCH(("NO SUBSANABLE"),(Q170))))</formula>
    </cfRule>
  </conditionalFormatting>
  <conditionalFormatting sqref="Q170 Q173">
    <cfRule type="containsText" dxfId="2935" priority="1749" operator="containsText" text="PENDIENTES POR SUBSANAR">
      <formula>NOT(ISERROR(SEARCH(("PENDIENTES POR SUBSANAR"),(Q170))))</formula>
    </cfRule>
  </conditionalFormatting>
  <conditionalFormatting sqref="Q170 Q173">
    <cfRule type="containsText" dxfId="2934" priority="1750" operator="containsText" text="SIN OBSERVACIÓN">
      <formula>NOT(ISERROR(SEARCH(("SIN OBSERVACIÓN"),(Q170))))</formula>
    </cfRule>
  </conditionalFormatting>
  <conditionalFormatting sqref="G170 G173">
    <cfRule type="notContainsBlanks" dxfId="2933" priority="1757">
      <formula>LEN(TRIM(G170))&gt;0</formula>
    </cfRule>
  </conditionalFormatting>
  <conditionalFormatting sqref="F170 F173">
    <cfRule type="notContainsBlanks" dxfId="2932" priority="1758">
      <formula>LEN(TRIM(F170))&gt;0</formula>
    </cfRule>
  </conditionalFormatting>
  <conditionalFormatting sqref="E170 E173">
    <cfRule type="notContainsBlanks" dxfId="2931" priority="1759">
      <formula>LEN(TRIM(E170))&gt;0</formula>
    </cfRule>
  </conditionalFormatting>
  <conditionalFormatting sqref="D170 D173">
    <cfRule type="notContainsBlanks" dxfId="2930" priority="1760">
      <formula>LEN(TRIM(D170))&gt;0</formula>
    </cfRule>
  </conditionalFormatting>
  <conditionalFormatting sqref="C170 C173">
    <cfRule type="notContainsBlanks" dxfId="2929" priority="1761">
      <formula>LEN(TRIM(C170))&gt;0</formula>
    </cfRule>
  </conditionalFormatting>
  <conditionalFormatting sqref="N176">
    <cfRule type="expression" dxfId="2928" priority="1763">
      <formula>N176=" "</formula>
    </cfRule>
  </conditionalFormatting>
  <conditionalFormatting sqref="N176">
    <cfRule type="expression" dxfId="2927" priority="1764">
      <formula>N176="NO PRESENTÓ CERTIFICADO"</formula>
    </cfRule>
  </conditionalFormatting>
  <conditionalFormatting sqref="N176">
    <cfRule type="expression" dxfId="2926" priority="1765">
      <formula>N176="PRESENTÓ CERTIFICADO"</formula>
    </cfRule>
  </conditionalFormatting>
  <conditionalFormatting sqref="P176">
    <cfRule type="expression" dxfId="2925" priority="1766">
      <formula>Q176="NO SUBSANABLE"</formula>
    </cfRule>
  </conditionalFormatting>
  <conditionalFormatting sqref="P176">
    <cfRule type="expression" dxfId="2924" priority="1767">
      <formula>Q176="REQUERIMIENTOS SUBSANADOS"</formula>
    </cfRule>
  </conditionalFormatting>
  <conditionalFormatting sqref="P176">
    <cfRule type="expression" dxfId="2923" priority="1768">
      <formula>Q176="PENDIENTES POR SUBSANAR"</formula>
    </cfRule>
  </conditionalFormatting>
  <conditionalFormatting sqref="P176">
    <cfRule type="expression" dxfId="2922" priority="1769">
      <formula>Q176="SIN OBSERVACIÓN"</formula>
    </cfRule>
  </conditionalFormatting>
  <conditionalFormatting sqref="P176">
    <cfRule type="containsBlanks" dxfId="2921" priority="1770">
      <formula>LEN(TRIM(P176))=0</formula>
    </cfRule>
  </conditionalFormatting>
  <conditionalFormatting sqref="O176">
    <cfRule type="cellIs" dxfId="2920" priority="1771" operator="equal">
      <formula>"PENDIENTE POR DESCRIPCIÓN"</formula>
    </cfRule>
  </conditionalFormatting>
  <conditionalFormatting sqref="O176">
    <cfRule type="cellIs" dxfId="2919" priority="1772" operator="equal">
      <formula>"DESCRIPCIÓN INSUFICIENTE"</formula>
    </cfRule>
  </conditionalFormatting>
  <conditionalFormatting sqref="O176">
    <cfRule type="cellIs" dxfId="2918" priority="1773" operator="equal">
      <formula>"NO ESTÁ ACORDE A ITEM 5.2.1 (T.R.)"</formula>
    </cfRule>
  </conditionalFormatting>
  <conditionalFormatting sqref="O176">
    <cfRule type="cellIs" dxfId="2917" priority="1774" operator="equal">
      <formula>"ACORDE A ITEM 5.2.1 (T.R.)"</formula>
    </cfRule>
  </conditionalFormatting>
  <conditionalFormatting sqref="Q176">
    <cfRule type="containsBlanks" dxfId="2916" priority="1775">
      <formula>LEN(TRIM(Q176))=0</formula>
    </cfRule>
  </conditionalFormatting>
  <conditionalFormatting sqref="Q176">
    <cfRule type="cellIs" dxfId="2915" priority="1776" operator="equal">
      <formula>"REQUERIMIENTOS SUBSANADOS"</formula>
    </cfRule>
  </conditionalFormatting>
  <conditionalFormatting sqref="Q176">
    <cfRule type="containsText" dxfId="2914" priority="1777" operator="containsText" text="NO SUBSANABLE">
      <formula>NOT(ISERROR(SEARCH(("NO SUBSANABLE"),(Q176))))</formula>
    </cfRule>
  </conditionalFormatting>
  <conditionalFormatting sqref="Q176">
    <cfRule type="containsText" dxfId="2913" priority="1778" operator="containsText" text="PENDIENTES POR SUBSANAR">
      <formula>NOT(ISERROR(SEARCH(("PENDIENTES POR SUBSANAR"),(Q176))))</formula>
    </cfRule>
  </conditionalFormatting>
  <conditionalFormatting sqref="Q176">
    <cfRule type="containsText" dxfId="2912" priority="1779" operator="containsText" text="SIN OBSERVACIÓN">
      <formula>NOT(ISERROR(SEARCH(("SIN OBSERVACIÓN"),(Q176))))</formula>
    </cfRule>
  </conditionalFormatting>
  <conditionalFormatting sqref="H176">
    <cfRule type="notContainsBlanks" dxfId="2911" priority="1785">
      <formula>LEN(TRIM(H176))&gt;0</formula>
    </cfRule>
  </conditionalFormatting>
  <conditionalFormatting sqref="G176">
    <cfRule type="notContainsBlanks" dxfId="2910" priority="1786">
      <formula>LEN(TRIM(G176))&gt;0</formula>
    </cfRule>
  </conditionalFormatting>
  <conditionalFormatting sqref="F176">
    <cfRule type="notContainsBlanks" dxfId="2909" priority="1787">
      <formula>LEN(TRIM(F176))&gt;0</formula>
    </cfRule>
  </conditionalFormatting>
  <conditionalFormatting sqref="E176">
    <cfRule type="notContainsBlanks" dxfId="2908" priority="1788">
      <formula>LEN(TRIM(E176))&gt;0</formula>
    </cfRule>
  </conditionalFormatting>
  <conditionalFormatting sqref="D176">
    <cfRule type="notContainsBlanks" dxfId="2907" priority="1789">
      <formula>LEN(TRIM(D176))&gt;0</formula>
    </cfRule>
  </conditionalFormatting>
  <conditionalFormatting sqref="C176">
    <cfRule type="notContainsBlanks" dxfId="2906" priority="1790">
      <formula>LEN(TRIM(C176))&gt;0</formula>
    </cfRule>
  </conditionalFormatting>
  <conditionalFormatting sqref="I176">
    <cfRule type="notContainsBlanks" dxfId="2905" priority="1791">
      <formula>LEN(TRIM(I176))&gt;0</formula>
    </cfRule>
  </conditionalFormatting>
  <conditionalFormatting sqref="T167">
    <cfRule type="cellIs" dxfId="2904" priority="1792" operator="equal">
      <formula>"NO"</formula>
    </cfRule>
  </conditionalFormatting>
  <conditionalFormatting sqref="T167">
    <cfRule type="cellIs" dxfId="2903" priority="1793" operator="equal">
      <formula>"SI"</formula>
    </cfRule>
  </conditionalFormatting>
  <conditionalFormatting sqref="S170 S173 S176">
    <cfRule type="cellIs" dxfId="2902" priority="1794" operator="greaterThan">
      <formula>0</formula>
    </cfRule>
  </conditionalFormatting>
  <conditionalFormatting sqref="S170 S173 S176">
    <cfRule type="cellIs" dxfId="2901" priority="1795" operator="equal">
      <formula>0</formula>
    </cfRule>
  </conditionalFormatting>
  <conditionalFormatting sqref="N179">
    <cfRule type="expression" dxfId="2900" priority="1796">
      <formula>N179=" "</formula>
    </cfRule>
  </conditionalFormatting>
  <conditionalFormatting sqref="N179">
    <cfRule type="expression" dxfId="2899" priority="1797">
      <formula>N179="NO PRESENTÓ CERTIFICADO"</formula>
    </cfRule>
  </conditionalFormatting>
  <conditionalFormatting sqref="N179">
    <cfRule type="expression" dxfId="2898" priority="1798">
      <formula>N179="PRESENTÓ CERTIFICADO"</formula>
    </cfRule>
  </conditionalFormatting>
  <conditionalFormatting sqref="P179">
    <cfRule type="expression" dxfId="2897" priority="1799">
      <formula>Q179="NO SUBSANABLE"</formula>
    </cfRule>
  </conditionalFormatting>
  <conditionalFormatting sqref="P179">
    <cfRule type="expression" dxfId="2896" priority="1800">
      <formula>Q179="REQUERIMIENTOS SUBSANADOS"</formula>
    </cfRule>
  </conditionalFormatting>
  <conditionalFormatting sqref="P179">
    <cfRule type="expression" dxfId="2895" priority="1801">
      <formula>Q179="PENDIENTES POR SUBSANAR"</formula>
    </cfRule>
  </conditionalFormatting>
  <conditionalFormatting sqref="P179">
    <cfRule type="expression" dxfId="2894" priority="1802">
      <formula>Q179="SIN OBSERVACIÓN"</formula>
    </cfRule>
  </conditionalFormatting>
  <conditionalFormatting sqref="P179">
    <cfRule type="containsBlanks" dxfId="2893" priority="1803">
      <formula>LEN(TRIM(P179))=0</formula>
    </cfRule>
  </conditionalFormatting>
  <conditionalFormatting sqref="O179">
    <cfRule type="cellIs" dxfId="2892" priority="1804" operator="equal">
      <formula>"PENDIENTE POR DESCRIPCIÓN"</formula>
    </cfRule>
  </conditionalFormatting>
  <conditionalFormatting sqref="O179">
    <cfRule type="cellIs" dxfId="2891" priority="1805" operator="equal">
      <formula>"DESCRIPCIÓN INSUFICIENTE"</formula>
    </cfRule>
  </conditionalFormatting>
  <conditionalFormatting sqref="O179">
    <cfRule type="cellIs" dxfId="2890" priority="1806" operator="equal">
      <formula>"NO ESTÁ ACORDE A ITEM 5.2.1 (T.R.)"</formula>
    </cfRule>
  </conditionalFormatting>
  <conditionalFormatting sqref="O179">
    <cfRule type="cellIs" dxfId="2889" priority="1807" operator="equal">
      <formula>"ACORDE A ITEM 5.2.1 (T.R.)"</formula>
    </cfRule>
  </conditionalFormatting>
  <conditionalFormatting sqref="Q179">
    <cfRule type="containsBlanks" dxfId="2888" priority="1808">
      <formula>LEN(TRIM(Q179))=0</formula>
    </cfRule>
  </conditionalFormatting>
  <conditionalFormatting sqref="Q179">
    <cfRule type="cellIs" dxfId="2887" priority="1809" operator="equal">
      <formula>"REQUERIMIENTOS SUBSANADOS"</formula>
    </cfRule>
  </conditionalFormatting>
  <conditionalFormatting sqref="Q179">
    <cfRule type="containsText" dxfId="2886" priority="1810" operator="containsText" text="NO SUBSANABLE">
      <formula>NOT(ISERROR(SEARCH(("NO SUBSANABLE"),(Q179))))</formula>
    </cfRule>
  </conditionalFormatting>
  <conditionalFormatting sqref="Q179">
    <cfRule type="containsText" dxfId="2885" priority="1811" operator="containsText" text="PENDIENTES POR SUBSANAR">
      <formula>NOT(ISERROR(SEARCH(("PENDIENTES POR SUBSANAR"),(Q179))))</formula>
    </cfRule>
  </conditionalFormatting>
  <conditionalFormatting sqref="Q179">
    <cfRule type="containsText" dxfId="2884" priority="1812" operator="containsText" text="SIN OBSERVACIÓN">
      <formula>NOT(ISERROR(SEARCH(("SIN OBSERVACIÓN"),(Q179))))</formula>
    </cfRule>
  </conditionalFormatting>
  <conditionalFormatting sqref="R179">
    <cfRule type="containsBlanks" dxfId="2883" priority="1813">
      <formula>LEN(TRIM(R179))=0</formula>
    </cfRule>
  </conditionalFormatting>
  <conditionalFormatting sqref="R179">
    <cfRule type="cellIs" dxfId="2882" priority="1814" operator="equal">
      <formula>"NO CUMPLEN CON LO SOLICITADO"</formula>
    </cfRule>
  </conditionalFormatting>
  <conditionalFormatting sqref="R179">
    <cfRule type="cellIs" dxfId="2881" priority="1815" operator="equal">
      <formula>"CUMPLEN CON LO SOLICITADO"</formula>
    </cfRule>
  </conditionalFormatting>
  <conditionalFormatting sqref="R179">
    <cfRule type="cellIs" dxfId="2880" priority="1816" operator="equal">
      <formula>"PENDIENTES"</formula>
    </cfRule>
  </conditionalFormatting>
  <conditionalFormatting sqref="R179">
    <cfRule type="cellIs" dxfId="2879" priority="1817" operator="equal">
      <formula>"NINGUNO"</formula>
    </cfRule>
  </conditionalFormatting>
  <conditionalFormatting sqref="G179">
    <cfRule type="notContainsBlanks" dxfId="2878" priority="1819">
      <formula>LEN(TRIM(G179))&gt;0</formula>
    </cfRule>
  </conditionalFormatting>
  <conditionalFormatting sqref="F179">
    <cfRule type="notContainsBlanks" dxfId="2877" priority="1820">
      <formula>LEN(TRIM(F179))&gt;0</formula>
    </cfRule>
  </conditionalFormatting>
  <conditionalFormatting sqref="E179">
    <cfRule type="notContainsBlanks" dxfId="2876" priority="1821">
      <formula>LEN(TRIM(E179))&gt;0</formula>
    </cfRule>
  </conditionalFormatting>
  <conditionalFormatting sqref="D179">
    <cfRule type="notContainsBlanks" dxfId="2875" priority="1822">
      <formula>LEN(TRIM(D179))&gt;0</formula>
    </cfRule>
  </conditionalFormatting>
  <conditionalFormatting sqref="C179">
    <cfRule type="notContainsBlanks" dxfId="2874" priority="1823">
      <formula>LEN(TRIM(C179))&gt;0</formula>
    </cfRule>
  </conditionalFormatting>
  <conditionalFormatting sqref="S179">
    <cfRule type="cellIs" dxfId="2873" priority="1825" operator="greaterThan">
      <formula>0</formula>
    </cfRule>
  </conditionalFormatting>
  <conditionalFormatting sqref="S179">
    <cfRule type="cellIs" dxfId="2872" priority="1826" operator="equal">
      <formula>0</formula>
    </cfRule>
  </conditionalFormatting>
  <conditionalFormatting sqref="T204">
    <cfRule type="cellIs" dxfId="2871" priority="1827" operator="equal">
      <formula>"NO CUMPLE"</formula>
    </cfRule>
  </conditionalFormatting>
  <conditionalFormatting sqref="T204">
    <cfRule type="cellIs" dxfId="2870" priority="1828" operator="equal">
      <formula>"CUMPLE"</formula>
    </cfRule>
  </conditionalFormatting>
  <conditionalFormatting sqref="N189">
    <cfRule type="expression" dxfId="2869" priority="1829">
      <formula>N189=" "</formula>
    </cfRule>
  </conditionalFormatting>
  <conditionalFormatting sqref="N189">
    <cfRule type="expression" dxfId="2868" priority="1830">
      <formula>N189="NO PRESENTÓ CERTIFICADO"</formula>
    </cfRule>
  </conditionalFormatting>
  <conditionalFormatting sqref="N189">
    <cfRule type="expression" dxfId="2867" priority="1831">
      <formula>N189="PRESENTÓ CERTIFICADO"</formula>
    </cfRule>
  </conditionalFormatting>
  <conditionalFormatting sqref="S189">
    <cfRule type="cellIs" dxfId="2866" priority="1832" operator="greaterThan">
      <formula>0</formula>
    </cfRule>
  </conditionalFormatting>
  <conditionalFormatting sqref="S189">
    <cfRule type="cellIs" dxfId="2865" priority="1833" operator="equal">
      <formula>0</formula>
    </cfRule>
  </conditionalFormatting>
  <conditionalFormatting sqref="P189">
    <cfRule type="expression" dxfId="2864" priority="1834">
      <formula>Q189="NO SUBSANABLE"</formula>
    </cfRule>
  </conditionalFormatting>
  <conditionalFormatting sqref="P189">
    <cfRule type="expression" dxfId="2863" priority="1835">
      <formula>Q189="REQUERIMIENTOS SUBSANADOS"</formula>
    </cfRule>
  </conditionalFormatting>
  <conditionalFormatting sqref="P189">
    <cfRule type="expression" dxfId="2862" priority="1836">
      <formula>Q189="PENDIENTES POR SUBSANAR"</formula>
    </cfRule>
  </conditionalFormatting>
  <conditionalFormatting sqref="P189">
    <cfRule type="expression" dxfId="2861" priority="1837">
      <formula>Q189="SIN OBSERVACIÓN"</formula>
    </cfRule>
  </conditionalFormatting>
  <conditionalFormatting sqref="P189">
    <cfRule type="containsBlanks" dxfId="2860" priority="1838">
      <formula>LEN(TRIM(P189))=0</formula>
    </cfRule>
  </conditionalFormatting>
  <conditionalFormatting sqref="O189">
    <cfRule type="cellIs" dxfId="2859" priority="1839" operator="equal">
      <formula>"PENDIENTE POR DESCRIPCIÓN"</formula>
    </cfRule>
  </conditionalFormatting>
  <conditionalFormatting sqref="O189">
    <cfRule type="cellIs" dxfId="2858" priority="1840" operator="equal">
      <formula>"DESCRIPCIÓN INSUFICIENTE"</formula>
    </cfRule>
  </conditionalFormatting>
  <conditionalFormatting sqref="O189">
    <cfRule type="cellIs" dxfId="2857" priority="1841" operator="equal">
      <formula>"NO ESTÁ ACORDE A ITEM 5.2.1 (T.R.)"</formula>
    </cfRule>
  </conditionalFormatting>
  <conditionalFormatting sqref="O189">
    <cfRule type="cellIs" dxfId="2856" priority="1842" operator="equal">
      <formula>"ACORDE A ITEM 5.2.1 (T.R.)"</formula>
    </cfRule>
  </conditionalFormatting>
  <conditionalFormatting sqref="Q189">
    <cfRule type="containsBlanks" dxfId="2855" priority="1843">
      <formula>LEN(TRIM(Q189))=0</formula>
    </cfRule>
  </conditionalFormatting>
  <conditionalFormatting sqref="Q189">
    <cfRule type="cellIs" dxfId="2854" priority="1844" operator="equal">
      <formula>"REQUERIMIENTOS SUBSANADOS"</formula>
    </cfRule>
  </conditionalFormatting>
  <conditionalFormatting sqref="Q189">
    <cfRule type="containsText" dxfId="2853" priority="1845" operator="containsText" text="NO SUBSANABLE">
      <formula>NOT(ISERROR(SEARCH(("NO SUBSANABLE"),(Q189))))</formula>
    </cfRule>
  </conditionalFormatting>
  <conditionalFormatting sqref="Q189">
    <cfRule type="containsText" dxfId="2852" priority="1846" operator="containsText" text="PENDIENTES POR SUBSANAR">
      <formula>NOT(ISERROR(SEARCH(("PENDIENTES POR SUBSANAR"),(Q189))))</formula>
    </cfRule>
  </conditionalFormatting>
  <conditionalFormatting sqref="Q189">
    <cfRule type="containsText" dxfId="2851" priority="1847" operator="containsText" text="SIN OBSERVACIÓN">
      <formula>NOT(ISERROR(SEARCH(("SIN OBSERVACIÓN"),(Q189))))</formula>
    </cfRule>
  </conditionalFormatting>
  <conditionalFormatting sqref="B204">
    <cfRule type="cellIs" dxfId="2850" priority="1853" operator="equal">
      <formula>"NO CUMPLE CON LA EXPERIENCIA REQUERIDA"</formula>
    </cfRule>
  </conditionalFormatting>
  <conditionalFormatting sqref="B204">
    <cfRule type="cellIs" dxfId="2849" priority="1854" operator="equal">
      <formula>"CUMPLE CON LA EXPERIENCIA REQUERIDA"</formula>
    </cfRule>
  </conditionalFormatting>
  <conditionalFormatting sqref="H189">
    <cfRule type="notContainsBlanks" dxfId="2848" priority="1855">
      <formula>LEN(TRIM(H189))&gt;0</formula>
    </cfRule>
  </conditionalFormatting>
  <conditionalFormatting sqref="G189">
    <cfRule type="notContainsBlanks" dxfId="2847" priority="1856">
      <formula>LEN(TRIM(G189))&gt;0</formula>
    </cfRule>
  </conditionalFormatting>
  <conditionalFormatting sqref="F189">
    <cfRule type="notContainsBlanks" dxfId="2846" priority="1857">
      <formula>LEN(TRIM(F189))&gt;0</formula>
    </cfRule>
  </conditionalFormatting>
  <conditionalFormatting sqref="E189">
    <cfRule type="notContainsBlanks" dxfId="2845" priority="1858">
      <formula>LEN(TRIM(E189))&gt;0</formula>
    </cfRule>
  </conditionalFormatting>
  <conditionalFormatting sqref="D189">
    <cfRule type="notContainsBlanks" dxfId="2844" priority="1859">
      <formula>LEN(TRIM(D189))&gt;0</formula>
    </cfRule>
  </conditionalFormatting>
  <conditionalFormatting sqref="C189">
    <cfRule type="notContainsBlanks" dxfId="2843" priority="1860">
      <formula>LEN(TRIM(C189))&gt;0</formula>
    </cfRule>
  </conditionalFormatting>
  <conditionalFormatting sqref="I189">
    <cfRule type="notContainsBlanks" dxfId="2842" priority="1861">
      <formula>LEN(TRIM(I189))&gt;0</formula>
    </cfRule>
  </conditionalFormatting>
  <conditionalFormatting sqref="N192 N195">
    <cfRule type="expression" dxfId="2841" priority="1862">
      <formula>N192=" "</formula>
    </cfRule>
  </conditionalFormatting>
  <conditionalFormatting sqref="N192 N195">
    <cfRule type="expression" dxfId="2840" priority="1863">
      <formula>N192="NO PRESENTÓ CERTIFICADO"</formula>
    </cfRule>
  </conditionalFormatting>
  <conditionalFormatting sqref="N192 N195">
    <cfRule type="expression" dxfId="2839" priority="1864">
      <formula>N192="PRESENTÓ CERTIFICADO"</formula>
    </cfRule>
  </conditionalFormatting>
  <conditionalFormatting sqref="P192 P195">
    <cfRule type="expression" dxfId="2838" priority="1865">
      <formula>Q192="NO SUBSANABLE"</formula>
    </cfRule>
  </conditionalFormatting>
  <conditionalFormatting sqref="P192 P195">
    <cfRule type="expression" dxfId="2837" priority="1866">
      <formula>Q192="REQUERIMIENTOS SUBSANADOS"</formula>
    </cfRule>
  </conditionalFormatting>
  <conditionalFormatting sqref="P192 P195">
    <cfRule type="expression" dxfId="2836" priority="1867">
      <formula>Q192="PENDIENTES POR SUBSANAR"</formula>
    </cfRule>
  </conditionalFormatting>
  <conditionalFormatting sqref="P192 P195">
    <cfRule type="expression" dxfId="2835" priority="1868">
      <formula>Q192="SIN OBSERVACIÓN"</formula>
    </cfRule>
  </conditionalFormatting>
  <conditionalFormatting sqref="P192 P195">
    <cfRule type="containsBlanks" dxfId="2834" priority="1869">
      <formula>LEN(TRIM(P192))=0</formula>
    </cfRule>
  </conditionalFormatting>
  <conditionalFormatting sqref="O192 O195">
    <cfRule type="cellIs" dxfId="2833" priority="1870" operator="equal">
      <formula>"PENDIENTE POR DESCRIPCIÓN"</formula>
    </cfRule>
  </conditionalFormatting>
  <conditionalFormatting sqref="O192 O195">
    <cfRule type="cellIs" dxfId="2832" priority="1871" operator="equal">
      <formula>"DESCRIPCIÓN INSUFICIENTE"</formula>
    </cfRule>
  </conditionalFormatting>
  <conditionalFormatting sqref="O192 O195">
    <cfRule type="cellIs" dxfId="2831" priority="1872" operator="equal">
      <formula>"NO ESTÁ ACORDE A ITEM 5.2.1 (T.R.)"</formula>
    </cfRule>
  </conditionalFormatting>
  <conditionalFormatting sqref="O192 O195">
    <cfRule type="cellIs" dxfId="2830" priority="1873" operator="equal">
      <formula>"ACORDE A ITEM 5.2.1 (T.R.)"</formula>
    </cfRule>
  </conditionalFormatting>
  <conditionalFormatting sqref="Q192 Q195">
    <cfRule type="containsBlanks" dxfId="2829" priority="1874">
      <formula>LEN(TRIM(Q192))=0</formula>
    </cfRule>
  </conditionalFormatting>
  <conditionalFormatting sqref="Q192 Q195">
    <cfRule type="cellIs" dxfId="2828" priority="1875" operator="equal">
      <formula>"REQUERIMIENTOS SUBSANADOS"</formula>
    </cfRule>
  </conditionalFormatting>
  <conditionalFormatting sqref="Q192 Q195">
    <cfRule type="containsText" dxfId="2827" priority="1876" operator="containsText" text="NO SUBSANABLE">
      <formula>NOT(ISERROR(SEARCH(("NO SUBSANABLE"),(Q192))))</formula>
    </cfRule>
  </conditionalFormatting>
  <conditionalFormatting sqref="Q192 Q195">
    <cfRule type="containsText" dxfId="2826" priority="1877" operator="containsText" text="PENDIENTES POR SUBSANAR">
      <formula>NOT(ISERROR(SEARCH(("PENDIENTES POR SUBSANAR"),(Q192))))</formula>
    </cfRule>
  </conditionalFormatting>
  <conditionalFormatting sqref="Q192 Q195">
    <cfRule type="containsText" dxfId="2825" priority="1878" operator="containsText" text="SIN OBSERVACIÓN">
      <formula>NOT(ISERROR(SEARCH(("SIN OBSERVACIÓN"),(Q192))))</formula>
    </cfRule>
  </conditionalFormatting>
  <conditionalFormatting sqref="H192 H195">
    <cfRule type="notContainsBlanks" dxfId="2824" priority="1884">
      <formula>LEN(TRIM(H192))&gt;0</formula>
    </cfRule>
  </conditionalFormatting>
  <conditionalFormatting sqref="G192 G195">
    <cfRule type="notContainsBlanks" dxfId="2823" priority="1885">
      <formula>LEN(TRIM(G192))&gt;0</formula>
    </cfRule>
  </conditionalFormatting>
  <conditionalFormatting sqref="F192 F195">
    <cfRule type="notContainsBlanks" dxfId="2822" priority="1886">
      <formula>LEN(TRIM(F192))&gt;0</formula>
    </cfRule>
  </conditionalFormatting>
  <conditionalFormatting sqref="E192 E195">
    <cfRule type="notContainsBlanks" dxfId="2821" priority="1887">
      <formula>LEN(TRIM(E192))&gt;0</formula>
    </cfRule>
  </conditionalFormatting>
  <conditionalFormatting sqref="D192 D195">
    <cfRule type="notContainsBlanks" dxfId="2820" priority="1888">
      <formula>LEN(TRIM(D192))&gt;0</formula>
    </cfRule>
  </conditionalFormatting>
  <conditionalFormatting sqref="C192 C195">
    <cfRule type="notContainsBlanks" dxfId="2819" priority="1889">
      <formula>LEN(TRIM(C192))&gt;0</formula>
    </cfRule>
  </conditionalFormatting>
  <conditionalFormatting sqref="I192 I195">
    <cfRule type="notContainsBlanks" dxfId="2818" priority="1890">
      <formula>LEN(TRIM(I192))&gt;0</formula>
    </cfRule>
  </conditionalFormatting>
  <conditionalFormatting sqref="N198">
    <cfRule type="expression" dxfId="2817" priority="1891">
      <formula>N198=" "</formula>
    </cfRule>
  </conditionalFormatting>
  <conditionalFormatting sqref="N198">
    <cfRule type="expression" dxfId="2816" priority="1892">
      <formula>N198="NO PRESENTÓ CERTIFICADO"</formula>
    </cfRule>
  </conditionalFormatting>
  <conditionalFormatting sqref="N198">
    <cfRule type="expression" dxfId="2815" priority="1893">
      <formula>N198="PRESENTÓ CERTIFICADO"</formula>
    </cfRule>
  </conditionalFormatting>
  <conditionalFormatting sqref="P198">
    <cfRule type="expression" dxfId="2814" priority="1894">
      <formula>Q198="NO SUBSANABLE"</formula>
    </cfRule>
  </conditionalFormatting>
  <conditionalFormatting sqref="P198">
    <cfRule type="expression" dxfId="2813" priority="1895">
      <formula>Q198="REQUERIMIENTOS SUBSANADOS"</formula>
    </cfRule>
  </conditionalFormatting>
  <conditionalFormatting sqref="P198">
    <cfRule type="expression" dxfId="2812" priority="1896">
      <formula>Q198="PENDIENTES POR SUBSANAR"</formula>
    </cfRule>
  </conditionalFormatting>
  <conditionalFormatting sqref="P198">
    <cfRule type="expression" dxfId="2811" priority="1897">
      <formula>Q198="SIN OBSERVACIÓN"</formula>
    </cfRule>
  </conditionalFormatting>
  <conditionalFormatting sqref="P198">
    <cfRule type="containsBlanks" dxfId="2810" priority="1898">
      <formula>LEN(TRIM(P198))=0</formula>
    </cfRule>
  </conditionalFormatting>
  <conditionalFormatting sqref="O198">
    <cfRule type="cellIs" dxfId="2809" priority="1899" operator="equal">
      <formula>"PENDIENTE POR DESCRIPCIÓN"</formula>
    </cfRule>
  </conditionalFormatting>
  <conditionalFormatting sqref="O198">
    <cfRule type="cellIs" dxfId="2808" priority="1900" operator="equal">
      <formula>"DESCRIPCIÓN INSUFICIENTE"</formula>
    </cfRule>
  </conditionalFormatting>
  <conditionalFormatting sqref="O198">
    <cfRule type="cellIs" dxfId="2807" priority="1901" operator="equal">
      <formula>"NO ESTÁ ACORDE A ITEM 5.2.1 (T.R.)"</formula>
    </cfRule>
  </conditionalFormatting>
  <conditionalFormatting sqref="O198">
    <cfRule type="cellIs" dxfId="2806" priority="1902" operator="equal">
      <formula>"ACORDE A ITEM 5.2.1 (T.R.)"</formula>
    </cfRule>
  </conditionalFormatting>
  <conditionalFormatting sqref="Q198">
    <cfRule type="containsBlanks" dxfId="2805" priority="1903">
      <formula>LEN(TRIM(Q198))=0</formula>
    </cfRule>
  </conditionalFormatting>
  <conditionalFormatting sqref="Q198">
    <cfRule type="cellIs" dxfId="2804" priority="1904" operator="equal">
      <formula>"REQUERIMIENTOS SUBSANADOS"</formula>
    </cfRule>
  </conditionalFormatting>
  <conditionalFormatting sqref="Q198">
    <cfRule type="containsText" dxfId="2803" priority="1905" operator="containsText" text="NO SUBSANABLE">
      <formula>NOT(ISERROR(SEARCH(("NO SUBSANABLE"),(Q198))))</formula>
    </cfRule>
  </conditionalFormatting>
  <conditionalFormatting sqref="Q198">
    <cfRule type="containsText" dxfId="2802" priority="1906" operator="containsText" text="PENDIENTES POR SUBSANAR">
      <formula>NOT(ISERROR(SEARCH(("PENDIENTES POR SUBSANAR"),(Q198))))</formula>
    </cfRule>
  </conditionalFormatting>
  <conditionalFormatting sqref="Q198">
    <cfRule type="containsText" dxfId="2801" priority="1907" operator="containsText" text="SIN OBSERVACIÓN">
      <formula>NOT(ISERROR(SEARCH(("SIN OBSERVACIÓN"),(Q198))))</formula>
    </cfRule>
  </conditionalFormatting>
  <conditionalFormatting sqref="H198">
    <cfRule type="notContainsBlanks" dxfId="2800" priority="1913">
      <formula>LEN(TRIM(H198))&gt;0</formula>
    </cfRule>
  </conditionalFormatting>
  <conditionalFormatting sqref="G198">
    <cfRule type="notContainsBlanks" dxfId="2799" priority="1914">
      <formula>LEN(TRIM(G198))&gt;0</formula>
    </cfRule>
  </conditionalFormatting>
  <conditionalFormatting sqref="E198">
    <cfRule type="notContainsBlanks" dxfId="2798" priority="1916">
      <formula>LEN(TRIM(E198))&gt;0</formula>
    </cfRule>
  </conditionalFormatting>
  <conditionalFormatting sqref="D198">
    <cfRule type="notContainsBlanks" dxfId="2797" priority="1917">
      <formula>LEN(TRIM(D198))&gt;0</formula>
    </cfRule>
  </conditionalFormatting>
  <conditionalFormatting sqref="C198">
    <cfRule type="notContainsBlanks" dxfId="2796" priority="1918">
      <formula>LEN(TRIM(C198))&gt;0</formula>
    </cfRule>
  </conditionalFormatting>
  <conditionalFormatting sqref="I198">
    <cfRule type="notContainsBlanks" dxfId="2795" priority="1919">
      <formula>LEN(TRIM(I198))&gt;0</formula>
    </cfRule>
  </conditionalFormatting>
  <conditionalFormatting sqref="T189">
    <cfRule type="cellIs" dxfId="2794" priority="1920" operator="equal">
      <formula>"NO"</formula>
    </cfRule>
  </conditionalFormatting>
  <conditionalFormatting sqref="T189">
    <cfRule type="cellIs" dxfId="2793" priority="1921" operator="equal">
      <formula>"SI"</formula>
    </cfRule>
  </conditionalFormatting>
  <conditionalFormatting sqref="S192 S195 S198">
    <cfRule type="cellIs" dxfId="2792" priority="1922" operator="greaterThan">
      <formula>0</formula>
    </cfRule>
  </conditionalFormatting>
  <conditionalFormatting sqref="S192 S195 S198">
    <cfRule type="cellIs" dxfId="2791" priority="1923" operator="equal">
      <formula>0</formula>
    </cfRule>
  </conditionalFormatting>
  <conditionalFormatting sqref="N201">
    <cfRule type="expression" dxfId="2790" priority="1924">
      <formula>N201=" "</formula>
    </cfRule>
  </conditionalFormatting>
  <conditionalFormatting sqref="N201">
    <cfRule type="expression" dxfId="2789" priority="1925">
      <formula>N201="NO PRESENTÓ CERTIFICADO"</formula>
    </cfRule>
  </conditionalFormatting>
  <conditionalFormatting sqref="N201">
    <cfRule type="expression" dxfId="2788" priority="1926">
      <formula>N201="PRESENTÓ CERTIFICADO"</formula>
    </cfRule>
  </conditionalFormatting>
  <conditionalFormatting sqref="P201">
    <cfRule type="expression" dxfId="2787" priority="1927">
      <formula>Q201="NO SUBSANABLE"</formula>
    </cfRule>
  </conditionalFormatting>
  <conditionalFormatting sqref="P201">
    <cfRule type="expression" dxfId="2786" priority="1928">
      <formula>Q201="REQUERIMIENTOS SUBSANADOS"</formula>
    </cfRule>
  </conditionalFormatting>
  <conditionalFormatting sqref="P201">
    <cfRule type="expression" dxfId="2785" priority="1929">
      <formula>Q201="PENDIENTES POR SUBSANAR"</formula>
    </cfRule>
  </conditionalFormatting>
  <conditionalFormatting sqref="P201">
    <cfRule type="expression" dxfId="2784" priority="1930">
      <formula>Q201="SIN OBSERVACIÓN"</formula>
    </cfRule>
  </conditionalFormatting>
  <conditionalFormatting sqref="P201">
    <cfRule type="containsBlanks" dxfId="2783" priority="1931">
      <formula>LEN(TRIM(P201))=0</formula>
    </cfRule>
  </conditionalFormatting>
  <conditionalFormatting sqref="O201">
    <cfRule type="cellIs" dxfId="2782" priority="1932" operator="equal">
      <formula>"PENDIENTE POR DESCRIPCIÓN"</formula>
    </cfRule>
  </conditionalFormatting>
  <conditionalFormatting sqref="O201">
    <cfRule type="cellIs" dxfId="2781" priority="1933" operator="equal">
      <formula>"DESCRIPCIÓN INSUFICIENTE"</formula>
    </cfRule>
  </conditionalFormatting>
  <conditionalFormatting sqref="O201">
    <cfRule type="cellIs" dxfId="2780" priority="1934" operator="equal">
      <formula>"NO ESTÁ ACORDE A ITEM 5.2.1 (T.R.)"</formula>
    </cfRule>
  </conditionalFormatting>
  <conditionalFormatting sqref="O201">
    <cfRule type="cellIs" dxfId="2779" priority="1935" operator="equal">
      <formula>"ACORDE A ITEM 5.2.1 (T.R.)"</formula>
    </cfRule>
  </conditionalFormatting>
  <conditionalFormatting sqref="Q201">
    <cfRule type="containsBlanks" dxfId="2778" priority="1936">
      <formula>LEN(TRIM(Q201))=0</formula>
    </cfRule>
  </conditionalFormatting>
  <conditionalFormatting sqref="Q201">
    <cfRule type="cellIs" dxfId="2777" priority="1937" operator="equal">
      <formula>"REQUERIMIENTOS SUBSANADOS"</formula>
    </cfRule>
  </conditionalFormatting>
  <conditionalFormatting sqref="Q201">
    <cfRule type="containsText" dxfId="2776" priority="1938" operator="containsText" text="NO SUBSANABLE">
      <formula>NOT(ISERROR(SEARCH(("NO SUBSANABLE"),(Q201))))</formula>
    </cfRule>
  </conditionalFormatting>
  <conditionalFormatting sqref="Q201">
    <cfRule type="containsText" dxfId="2775" priority="1939" operator="containsText" text="PENDIENTES POR SUBSANAR">
      <formula>NOT(ISERROR(SEARCH(("PENDIENTES POR SUBSANAR"),(Q201))))</formula>
    </cfRule>
  </conditionalFormatting>
  <conditionalFormatting sqref="Q201">
    <cfRule type="containsText" dxfId="2774" priority="1940" operator="containsText" text="SIN OBSERVACIÓN">
      <formula>NOT(ISERROR(SEARCH(("SIN OBSERVACIÓN"),(Q201))))</formula>
    </cfRule>
  </conditionalFormatting>
  <conditionalFormatting sqref="H201">
    <cfRule type="notContainsBlanks" dxfId="2773" priority="1946">
      <formula>LEN(TRIM(H201))&gt;0</formula>
    </cfRule>
  </conditionalFormatting>
  <conditionalFormatting sqref="G201">
    <cfRule type="notContainsBlanks" dxfId="2772" priority="1947">
      <formula>LEN(TRIM(G201))&gt;0</formula>
    </cfRule>
  </conditionalFormatting>
  <conditionalFormatting sqref="F201">
    <cfRule type="notContainsBlanks" dxfId="2771" priority="1948">
      <formula>LEN(TRIM(F201))&gt;0</formula>
    </cfRule>
  </conditionalFormatting>
  <conditionalFormatting sqref="E201">
    <cfRule type="notContainsBlanks" dxfId="2770" priority="1949">
      <formula>LEN(TRIM(E201))&gt;0</formula>
    </cfRule>
  </conditionalFormatting>
  <conditionalFormatting sqref="D201">
    <cfRule type="notContainsBlanks" dxfId="2769" priority="1950">
      <formula>LEN(TRIM(D201))&gt;0</formula>
    </cfRule>
  </conditionalFormatting>
  <conditionalFormatting sqref="C201">
    <cfRule type="notContainsBlanks" dxfId="2768" priority="1951">
      <formula>LEN(TRIM(C201))&gt;0</formula>
    </cfRule>
  </conditionalFormatting>
  <conditionalFormatting sqref="I201">
    <cfRule type="notContainsBlanks" dxfId="2767" priority="1952">
      <formula>LEN(TRIM(I201))&gt;0</formula>
    </cfRule>
  </conditionalFormatting>
  <conditionalFormatting sqref="S201">
    <cfRule type="cellIs" dxfId="2766" priority="1953" operator="greaterThan">
      <formula>0</formula>
    </cfRule>
  </conditionalFormatting>
  <conditionalFormatting sqref="S201">
    <cfRule type="cellIs" dxfId="2765" priority="1954" operator="equal">
      <formula>0</formula>
    </cfRule>
  </conditionalFormatting>
  <conditionalFormatting sqref="T226">
    <cfRule type="cellIs" dxfId="2764" priority="1955" operator="equal">
      <formula>"NO CUMPLE"</formula>
    </cfRule>
  </conditionalFormatting>
  <conditionalFormatting sqref="T226">
    <cfRule type="cellIs" dxfId="2763" priority="1956" operator="equal">
      <formula>"CUMPLE"</formula>
    </cfRule>
  </conditionalFormatting>
  <conditionalFormatting sqref="N211">
    <cfRule type="expression" dxfId="2762" priority="1957">
      <formula>N211=" "</formula>
    </cfRule>
  </conditionalFormatting>
  <conditionalFormatting sqref="N211">
    <cfRule type="expression" dxfId="2761" priority="1958">
      <formula>N211="NO PRESENTÓ CERTIFICADO"</formula>
    </cfRule>
  </conditionalFormatting>
  <conditionalFormatting sqref="N211">
    <cfRule type="expression" dxfId="2760" priority="1959">
      <formula>N211="PRESENTÓ CERTIFICADO"</formula>
    </cfRule>
  </conditionalFormatting>
  <conditionalFormatting sqref="S211">
    <cfRule type="cellIs" dxfId="2759" priority="1960" operator="greaterThan">
      <formula>0</formula>
    </cfRule>
  </conditionalFormatting>
  <conditionalFormatting sqref="S211">
    <cfRule type="cellIs" dxfId="2758" priority="1961" operator="equal">
      <formula>0</formula>
    </cfRule>
  </conditionalFormatting>
  <conditionalFormatting sqref="P211">
    <cfRule type="expression" dxfId="2757" priority="1962">
      <formula>Q211="NO SUBSANABLE"</formula>
    </cfRule>
  </conditionalFormatting>
  <conditionalFormatting sqref="P211">
    <cfRule type="expression" dxfId="2756" priority="1963">
      <formula>Q211="REQUERIMIENTOS SUBSANADOS"</formula>
    </cfRule>
  </conditionalFormatting>
  <conditionalFormatting sqref="P211">
    <cfRule type="expression" dxfId="2755" priority="1964">
      <formula>Q211="PENDIENTES POR SUBSANAR"</formula>
    </cfRule>
  </conditionalFormatting>
  <conditionalFormatting sqref="P211">
    <cfRule type="expression" dxfId="2754" priority="1965">
      <formula>Q211="SIN OBSERVACIÓN"</formula>
    </cfRule>
  </conditionalFormatting>
  <conditionalFormatting sqref="P211">
    <cfRule type="containsBlanks" dxfId="2753" priority="1966">
      <formula>LEN(TRIM(P211))=0</formula>
    </cfRule>
  </conditionalFormatting>
  <conditionalFormatting sqref="O211">
    <cfRule type="cellIs" dxfId="2752" priority="1967" operator="equal">
      <formula>"PENDIENTE POR DESCRIPCIÓN"</formula>
    </cfRule>
  </conditionalFormatting>
  <conditionalFormatting sqref="O211">
    <cfRule type="cellIs" dxfId="2751" priority="1968" operator="equal">
      <formula>"DESCRIPCIÓN INSUFICIENTE"</formula>
    </cfRule>
  </conditionalFormatting>
  <conditionalFormatting sqref="O211">
    <cfRule type="cellIs" dxfId="2750" priority="1969" operator="equal">
      <formula>"NO ESTÁ ACORDE A ITEM 5.2.1 (T.R.)"</formula>
    </cfRule>
  </conditionalFormatting>
  <conditionalFormatting sqref="O211">
    <cfRule type="cellIs" dxfId="2749" priority="1970" operator="equal">
      <formula>"ACORDE A ITEM 5.2.1 (T.R.)"</formula>
    </cfRule>
  </conditionalFormatting>
  <conditionalFormatting sqref="Q211">
    <cfRule type="containsBlanks" dxfId="2748" priority="1971">
      <formula>LEN(TRIM(Q211))=0</formula>
    </cfRule>
  </conditionalFormatting>
  <conditionalFormatting sqref="Q211">
    <cfRule type="cellIs" dxfId="2747" priority="1972" operator="equal">
      <formula>"REQUERIMIENTOS SUBSANADOS"</formula>
    </cfRule>
  </conditionalFormatting>
  <conditionalFormatting sqref="Q211">
    <cfRule type="containsText" dxfId="2746" priority="1973" operator="containsText" text="NO SUBSANABLE">
      <formula>NOT(ISERROR(SEARCH(("NO SUBSANABLE"),(Q211))))</formula>
    </cfRule>
  </conditionalFormatting>
  <conditionalFormatting sqref="Q211">
    <cfRule type="containsText" dxfId="2745" priority="1974" operator="containsText" text="PENDIENTES POR SUBSANAR">
      <formula>NOT(ISERROR(SEARCH(("PENDIENTES POR SUBSANAR"),(Q211))))</formula>
    </cfRule>
  </conditionalFormatting>
  <conditionalFormatting sqref="Q211">
    <cfRule type="containsText" dxfId="2744" priority="1975" operator="containsText" text="SIN OBSERVACIÓN">
      <formula>NOT(ISERROR(SEARCH(("SIN OBSERVACIÓN"),(Q211))))</formula>
    </cfRule>
  </conditionalFormatting>
  <conditionalFormatting sqref="B226">
    <cfRule type="cellIs" dxfId="2743" priority="1981" operator="equal">
      <formula>"NO CUMPLE CON LA EXPERIENCIA REQUERIDA"</formula>
    </cfRule>
  </conditionalFormatting>
  <conditionalFormatting sqref="B226">
    <cfRule type="cellIs" dxfId="2742" priority="1982" operator="equal">
      <formula>"CUMPLE CON LA EXPERIENCIA REQUERIDA"</formula>
    </cfRule>
  </conditionalFormatting>
  <conditionalFormatting sqref="H211">
    <cfRule type="notContainsBlanks" dxfId="2741" priority="1983">
      <formula>LEN(TRIM(H211))&gt;0</formula>
    </cfRule>
  </conditionalFormatting>
  <conditionalFormatting sqref="G211">
    <cfRule type="notContainsBlanks" dxfId="2740" priority="1984">
      <formula>LEN(TRIM(G211))&gt;0</formula>
    </cfRule>
  </conditionalFormatting>
  <conditionalFormatting sqref="F211">
    <cfRule type="notContainsBlanks" dxfId="2739" priority="1985">
      <formula>LEN(TRIM(F211))&gt;0</formula>
    </cfRule>
  </conditionalFormatting>
  <conditionalFormatting sqref="E211 E214 E217">
    <cfRule type="notContainsBlanks" dxfId="2738" priority="1986">
      <formula>LEN(TRIM(E211))&gt;0</formula>
    </cfRule>
  </conditionalFormatting>
  <conditionalFormatting sqref="D211">
    <cfRule type="notContainsBlanks" dxfId="2737" priority="1987">
      <formula>LEN(TRIM(D211))&gt;0</formula>
    </cfRule>
  </conditionalFormatting>
  <conditionalFormatting sqref="C211">
    <cfRule type="notContainsBlanks" dxfId="2736" priority="1988">
      <formula>LEN(TRIM(C211))&gt;0</formula>
    </cfRule>
  </conditionalFormatting>
  <conditionalFormatting sqref="I211">
    <cfRule type="notContainsBlanks" dxfId="2735" priority="1989">
      <formula>LEN(TRIM(I211))&gt;0</formula>
    </cfRule>
  </conditionalFormatting>
  <conditionalFormatting sqref="N214 N217">
    <cfRule type="expression" dxfId="2734" priority="1990">
      <formula>N214=" "</formula>
    </cfRule>
  </conditionalFormatting>
  <conditionalFormatting sqref="N214 N217">
    <cfRule type="expression" dxfId="2733" priority="1991">
      <formula>N214="NO PRESENTÓ CERTIFICADO"</formula>
    </cfRule>
  </conditionalFormatting>
  <conditionalFormatting sqref="N214 N217">
    <cfRule type="expression" dxfId="2732" priority="1992">
      <formula>N214="PRESENTÓ CERTIFICADO"</formula>
    </cfRule>
  </conditionalFormatting>
  <conditionalFormatting sqref="P214 P217">
    <cfRule type="expression" dxfId="2731" priority="1993">
      <formula>Q214="NO SUBSANABLE"</formula>
    </cfRule>
  </conditionalFormatting>
  <conditionalFormatting sqref="P214 P217">
    <cfRule type="expression" dxfId="2730" priority="1994">
      <formula>Q214="REQUERIMIENTOS SUBSANADOS"</formula>
    </cfRule>
  </conditionalFormatting>
  <conditionalFormatting sqref="P214 P217">
    <cfRule type="expression" dxfId="2729" priority="1995">
      <formula>Q214="PENDIENTES POR SUBSANAR"</formula>
    </cfRule>
  </conditionalFormatting>
  <conditionalFormatting sqref="P214 P217">
    <cfRule type="expression" dxfId="2728" priority="1996">
      <formula>Q214="SIN OBSERVACIÓN"</formula>
    </cfRule>
  </conditionalFormatting>
  <conditionalFormatting sqref="P214 P217">
    <cfRule type="containsBlanks" dxfId="2727" priority="1997">
      <formula>LEN(TRIM(P214))=0</formula>
    </cfRule>
  </conditionalFormatting>
  <conditionalFormatting sqref="O214 O217">
    <cfRule type="cellIs" dxfId="2726" priority="1998" operator="equal">
      <formula>"PENDIENTE POR DESCRIPCIÓN"</formula>
    </cfRule>
  </conditionalFormatting>
  <conditionalFormatting sqref="O214 O217">
    <cfRule type="cellIs" dxfId="2725" priority="1999" operator="equal">
      <formula>"DESCRIPCIÓN INSUFICIENTE"</formula>
    </cfRule>
  </conditionalFormatting>
  <conditionalFormatting sqref="O214 O217">
    <cfRule type="cellIs" dxfId="2724" priority="2000" operator="equal">
      <formula>"NO ESTÁ ACORDE A ITEM 5.2.1 (T.R.)"</formula>
    </cfRule>
  </conditionalFormatting>
  <conditionalFormatting sqref="O214 O217">
    <cfRule type="cellIs" dxfId="2723" priority="2001" operator="equal">
      <formula>"ACORDE A ITEM 5.2.1 (T.R.)"</formula>
    </cfRule>
  </conditionalFormatting>
  <conditionalFormatting sqref="Q214 Q217">
    <cfRule type="containsBlanks" dxfId="2722" priority="2002">
      <formula>LEN(TRIM(Q214))=0</formula>
    </cfRule>
  </conditionalFormatting>
  <conditionalFormatting sqref="Q214 Q217">
    <cfRule type="cellIs" dxfId="2721" priority="2003" operator="equal">
      <formula>"REQUERIMIENTOS SUBSANADOS"</formula>
    </cfRule>
  </conditionalFormatting>
  <conditionalFormatting sqref="Q214 Q217">
    <cfRule type="containsText" dxfId="2720" priority="2004" operator="containsText" text="NO SUBSANABLE">
      <formula>NOT(ISERROR(SEARCH(("NO SUBSANABLE"),(Q214))))</formula>
    </cfRule>
  </conditionalFormatting>
  <conditionalFormatting sqref="Q214 Q217">
    <cfRule type="containsText" dxfId="2719" priority="2005" operator="containsText" text="PENDIENTES POR SUBSANAR">
      <formula>NOT(ISERROR(SEARCH(("PENDIENTES POR SUBSANAR"),(Q214))))</formula>
    </cfRule>
  </conditionalFormatting>
  <conditionalFormatting sqref="Q214 Q217">
    <cfRule type="containsText" dxfId="2718" priority="2006" operator="containsText" text="SIN OBSERVACIÓN">
      <formula>NOT(ISERROR(SEARCH(("SIN OBSERVACIÓN"),(Q214))))</formula>
    </cfRule>
  </conditionalFormatting>
  <conditionalFormatting sqref="H214 H217">
    <cfRule type="notContainsBlanks" dxfId="2717" priority="2012">
      <formula>LEN(TRIM(H214))&gt;0</formula>
    </cfRule>
  </conditionalFormatting>
  <conditionalFormatting sqref="G214 G217">
    <cfRule type="notContainsBlanks" dxfId="2716" priority="2013">
      <formula>LEN(TRIM(G214))&gt;0</formula>
    </cfRule>
  </conditionalFormatting>
  <conditionalFormatting sqref="F214 F217">
    <cfRule type="notContainsBlanks" dxfId="2715" priority="2014">
      <formula>LEN(TRIM(F214))&gt;0</formula>
    </cfRule>
  </conditionalFormatting>
  <conditionalFormatting sqref="E214 E217">
    <cfRule type="notContainsBlanks" dxfId="2714" priority="2015">
      <formula>LEN(TRIM(E214))&gt;0</formula>
    </cfRule>
  </conditionalFormatting>
  <conditionalFormatting sqref="D214 D217">
    <cfRule type="notContainsBlanks" dxfId="2713" priority="2016">
      <formula>LEN(TRIM(D214))&gt;0</formula>
    </cfRule>
  </conditionalFormatting>
  <conditionalFormatting sqref="C214 C217">
    <cfRule type="notContainsBlanks" dxfId="2712" priority="2017">
      <formula>LEN(TRIM(C214))&gt;0</formula>
    </cfRule>
  </conditionalFormatting>
  <conditionalFormatting sqref="I214 I217">
    <cfRule type="notContainsBlanks" dxfId="2711" priority="2018">
      <formula>LEN(TRIM(I214))&gt;0</formula>
    </cfRule>
  </conditionalFormatting>
  <conditionalFormatting sqref="N220">
    <cfRule type="expression" dxfId="2710" priority="2019">
      <formula>N220=" "</formula>
    </cfRule>
  </conditionalFormatting>
  <conditionalFormatting sqref="N220">
    <cfRule type="expression" dxfId="2709" priority="2020">
      <formula>N220="NO PRESENTÓ CERTIFICADO"</formula>
    </cfRule>
  </conditionalFormatting>
  <conditionalFormatting sqref="N220">
    <cfRule type="expression" dxfId="2708" priority="2021">
      <formula>N220="PRESENTÓ CERTIFICADO"</formula>
    </cfRule>
  </conditionalFormatting>
  <conditionalFormatting sqref="P220">
    <cfRule type="expression" dxfId="2707" priority="2022">
      <formula>Q220="NO SUBSANABLE"</formula>
    </cfRule>
  </conditionalFormatting>
  <conditionalFormatting sqref="P220">
    <cfRule type="expression" dxfId="2706" priority="2023">
      <formula>Q220="REQUERIMIENTOS SUBSANADOS"</formula>
    </cfRule>
  </conditionalFormatting>
  <conditionalFormatting sqref="P220">
    <cfRule type="expression" dxfId="2705" priority="2024">
      <formula>Q220="PENDIENTES POR SUBSANAR"</formula>
    </cfRule>
  </conditionalFormatting>
  <conditionalFormatting sqref="P220">
    <cfRule type="expression" dxfId="2704" priority="2025">
      <formula>Q220="SIN OBSERVACIÓN"</formula>
    </cfRule>
  </conditionalFormatting>
  <conditionalFormatting sqref="P220">
    <cfRule type="containsBlanks" dxfId="2703" priority="2026">
      <formula>LEN(TRIM(P220))=0</formula>
    </cfRule>
  </conditionalFormatting>
  <conditionalFormatting sqref="O220">
    <cfRule type="cellIs" dxfId="2702" priority="2027" operator="equal">
      <formula>"PENDIENTE POR DESCRIPCIÓN"</formula>
    </cfRule>
  </conditionalFormatting>
  <conditionalFormatting sqref="O220">
    <cfRule type="cellIs" dxfId="2701" priority="2028" operator="equal">
      <formula>"DESCRIPCIÓN INSUFICIENTE"</formula>
    </cfRule>
  </conditionalFormatting>
  <conditionalFormatting sqref="O220">
    <cfRule type="cellIs" dxfId="2700" priority="2029" operator="equal">
      <formula>"NO ESTÁ ACORDE A ITEM 5.2.1 (T.R.)"</formula>
    </cfRule>
  </conditionalFormatting>
  <conditionalFormatting sqref="O220">
    <cfRule type="cellIs" dxfId="2699" priority="2030" operator="equal">
      <formula>"ACORDE A ITEM 5.2.1 (T.R.)"</formula>
    </cfRule>
  </conditionalFormatting>
  <conditionalFormatting sqref="Q220">
    <cfRule type="containsBlanks" dxfId="2698" priority="2031">
      <formula>LEN(TRIM(Q220))=0</formula>
    </cfRule>
  </conditionalFormatting>
  <conditionalFormatting sqref="Q220">
    <cfRule type="cellIs" dxfId="2697" priority="2032" operator="equal">
      <formula>"REQUERIMIENTOS SUBSANADOS"</formula>
    </cfRule>
  </conditionalFormatting>
  <conditionalFormatting sqref="Q220">
    <cfRule type="containsText" dxfId="2696" priority="2033" operator="containsText" text="NO SUBSANABLE">
      <formula>NOT(ISERROR(SEARCH(("NO SUBSANABLE"),(Q220))))</formula>
    </cfRule>
  </conditionalFormatting>
  <conditionalFormatting sqref="Q220">
    <cfRule type="containsText" dxfId="2695" priority="2034" operator="containsText" text="PENDIENTES POR SUBSANAR">
      <formula>NOT(ISERROR(SEARCH(("PENDIENTES POR SUBSANAR"),(Q220))))</formula>
    </cfRule>
  </conditionalFormatting>
  <conditionalFormatting sqref="Q220">
    <cfRule type="containsText" dxfId="2694" priority="2035" operator="containsText" text="SIN OBSERVACIÓN">
      <formula>NOT(ISERROR(SEARCH(("SIN OBSERVACIÓN"),(Q220))))</formula>
    </cfRule>
  </conditionalFormatting>
  <conditionalFormatting sqref="R220">
    <cfRule type="containsBlanks" dxfId="2693" priority="2036">
      <formula>LEN(TRIM(R220))=0</formula>
    </cfRule>
  </conditionalFormatting>
  <conditionalFormatting sqref="R220">
    <cfRule type="cellIs" dxfId="2692" priority="2037" operator="equal">
      <formula>"NO CUMPLEN CON LO SOLICITADO"</formula>
    </cfRule>
  </conditionalFormatting>
  <conditionalFormatting sqref="R220">
    <cfRule type="cellIs" dxfId="2691" priority="2038" operator="equal">
      <formula>"CUMPLEN CON LO SOLICITADO"</formula>
    </cfRule>
  </conditionalFormatting>
  <conditionalFormatting sqref="R220">
    <cfRule type="cellIs" dxfId="2690" priority="2039" operator="equal">
      <formula>"PENDIENTES"</formula>
    </cfRule>
  </conditionalFormatting>
  <conditionalFormatting sqref="R220">
    <cfRule type="cellIs" dxfId="2689" priority="2040" operator="equal">
      <formula>"NINGUNO"</formula>
    </cfRule>
  </conditionalFormatting>
  <conditionalFormatting sqref="H220">
    <cfRule type="notContainsBlanks" dxfId="2688" priority="2041">
      <formula>LEN(TRIM(H220))&gt;0</formula>
    </cfRule>
  </conditionalFormatting>
  <conditionalFormatting sqref="G220">
    <cfRule type="notContainsBlanks" dxfId="2687" priority="2042">
      <formula>LEN(TRIM(G220))&gt;0</formula>
    </cfRule>
  </conditionalFormatting>
  <conditionalFormatting sqref="F220">
    <cfRule type="notContainsBlanks" dxfId="2686" priority="2043">
      <formula>LEN(TRIM(F220))&gt;0</formula>
    </cfRule>
  </conditionalFormatting>
  <conditionalFormatting sqref="E220">
    <cfRule type="notContainsBlanks" dxfId="2685" priority="2044">
      <formula>LEN(TRIM(E220))&gt;0</formula>
    </cfRule>
  </conditionalFormatting>
  <conditionalFormatting sqref="D220">
    <cfRule type="notContainsBlanks" dxfId="2684" priority="2045">
      <formula>LEN(TRIM(D220))&gt;0</formula>
    </cfRule>
  </conditionalFormatting>
  <conditionalFormatting sqref="C220">
    <cfRule type="notContainsBlanks" dxfId="2683" priority="2046">
      <formula>LEN(TRIM(C220))&gt;0</formula>
    </cfRule>
  </conditionalFormatting>
  <conditionalFormatting sqref="I220">
    <cfRule type="notContainsBlanks" dxfId="2682" priority="2047">
      <formula>LEN(TRIM(I220))&gt;0</formula>
    </cfRule>
  </conditionalFormatting>
  <conditionalFormatting sqref="T211">
    <cfRule type="cellIs" dxfId="2681" priority="2048" operator="equal">
      <formula>"NO"</formula>
    </cfRule>
  </conditionalFormatting>
  <conditionalFormatting sqref="T211">
    <cfRule type="cellIs" dxfId="2680" priority="2049" operator="equal">
      <formula>"SI"</formula>
    </cfRule>
  </conditionalFormatting>
  <conditionalFormatting sqref="S214 S217 S220">
    <cfRule type="cellIs" dxfId="2679" priority="2050" operator="greaterThan">
      <formula>0</formula>
    </cfRule>
  </conditionalFormatting>
  <conditionalFormatting sqref="S214 S217 S220">
    <cfRule type="cellIs" dxfId="2678" priority="2051" operator="equal">
      <formula>0</formula>
    </cfRule>
  </conditionalFormatting>
  <conditionalFormatting sqref="N223">
    <cfRule type="expression" dxfId="2677" priority="2052">
      <formula>N223=" "</formula>
    </cfRule>
  </conditionalFormatting>
  <conditionalFormatting sqref="N223">
    <cfRule type="expression" dxfId="2676" priority="2053">
      <formula>N223="NO PRESENTÓ CERTIFICADO"</formula>
    </cfRule>
  </conditionalFormatting>
  <conditionalFormatting sqref="N223">
    <cfRule type="expression" dxfId="2675" priority="2054">
      <formula>N223="PRESENTÓ CERTIFICADO"</formula>
    </cfRule>
  </conditionalFormatting>
  <conditionalFormatting sqref="P223">
    <cfRule type="expression" dxfId="2674" priority="2055">
      <formula>Q223="NO SUBSANABLE"</formula>
    </cfRule>
  </conditionalFormatting>
  <conditionalFormatting sqref="P223">
    <cfRule type="expression" dxfId="2673" priority="2056">
      <formula>Q223="REQUERIMIENTOS SUBSANADOS"</formula>
    </cfRule>
  </conditionalFormatting>
  <conditionalFormatting sqref="P223">
    <cfRule type="expression" dxfId="2672" priority="2057">
      <formula>Q223="PENDIENTES POR SUBSANAR"</formula>
    </cfRule>
  </conditionalFormatting>
  <conditionalFormatting sqref="P223">
    <cfRule type="expression" dxfId="2671" priority="2058">
      <formula>Q223="SIN OBSERVACIÓN"</formula>
    </cfRule>
  </conditionalFormatting>
  <conditionalFormatting sqref="P223">
    <cfRule type="containsBlanks" dxfId="2670" priority="2059">
      <formula>LEN(TRIM(P223))=0</formula>
    </cfRule>
  </conditionalFormatting>
  <conditionalFormatting sqref="O223">
    <cfRule type="cellIs" dxfId="2669" priority="2060" operator="equal">
      <formula>"PENDIENTE POR DESCRIPCIÓN"</formula>
    </cfRule>
  </conditionalFormatting>
  <conditionalFormatting sqref="O223">
    <cfRule type="cellIs" dxfId="2668" priority="2061" operator="equal">
      <formula>"DESCRIPCIÓN INSUFICIENTE"</formula>
    </cfRule>
  </conditionalFormatting>
  <conditionalFormatting sqref="O223">
    <cfRule type="cellIs" dxfId="2667" priority="2062" operator="equal">
      <formula>"NO ESTÁ ACORDE A ITEM 5.2.1 (T.R.)"</formula>
    </cfRule>
  </conditionalFormatting>
  <conditionalFormatting sqref="O223">
    <cfRule type="cellIs" dxfId="2666" priority="2063" operator="equal">
      <formula>"ACORDE A ITEM 5.2.1 (T.R.)"</formula>
    </cfRule>
  </conditionalFormatting>
  <conditionalFormatting sqref="Q223">
    <cfRule type="containsBlanks" dxfId="2665" priority="2064">
      <formula>LEN(TRIM(Q223))=0</formula>
    </cfRule>
  </conditionalFormatting>
  <conditionalFormatting sqref="Q223">
    <cfRule type="cellIs" dxfId="2664" priority="2065" operator="equal">
      <formula>"REQUERIMIENTOS SUBSANADOS"</formula>
    </cfRule>
  </conditionalFormatting>
  <conditionalFormatting sqref="Q223">
    <cfRule type="containsText" dxfId="2663" priority="2066" operator="containsText" text="NO SUBSANABLE">
      <formula>NOT(ISERROR(SEARCH(("NO SUBSANABLE"),(Q223))))</formula>
    </cfRule>
  </conditionalFormatting>
  <conditionalFormatting sqref="Q223">
    <cfRule type="containsText" dxfId="2662" priority="2067" operator="containsText" text="PENDIENTES POR SUBSANAR">
      <formula>NOT(ISERROR(SEARCH(("PENDIENTES POR SUBSANAR"),(Q223))))</formula>
    </cfRule>
  </conditionalFormatting>
  <conditionalFormatting sqref="Q223">
    <cfRule type="containsText" dxfId="2661" priority="2068" operator="containsText" text="SIN OBSERVACIÓN">
      <formula>NOT(ISERROR(SEARCH(("SIN OBSERVACIÓN"),(Q223))))</formula>
    </cfRule>
  </conditionalFormatting>
  <conditionalFormatting sqref="R223">
    <cfRule type="containsBlanks" dxfId="2660" priority="2069">
      <formula>LEN(TRIM(R223))=0</formula>
    </cfRule>
  </conditionalFormatting>
  <conditionalFormatting sqref="R223">
    <cfRule type="cellIs" dxfId="2659" priority="2070" operator="equal">
      <formula>"NO CUMPLEN CON LO SOLICITADO"</formula>
    </cfRule>
  </conditionalFormatting>
  <conditionalFormatting sqref="R223">
    <cfRule type="cellIs" dxfId="2658" priority="2071" operator="equal">
      <formula>"CUMPLEN CON LO SOLICITADO"</formula>
    </cfRule>
  </conditionalFormatting>
  <conditionalFormatting sqref="R223">
    <cfRule type="cellIs" dxfId="2657" priority="2072" operator="equal">
      <formula>"PENDIENTES"</formula>
    </cfRule>
  </conditionalFormatting>
  <conditionalFormatting sqref="R223">
    <cfRule type="cellIs" dxfId="2656" priority="2073" operator="equal">
      <formula>"NINGUNO"</formula>
    </cfRule>
  </conditionalFormatting>
  <conditionalFormatting sqref="H223">
    <cfRule type="notContainsBlanks" dxfId="2655" priority="2074">
      <formula>LEN(TRIM(H223))&gt;0</formula>
    </cfRule>
  </conditionalFormatting>
  <conditionalFormatting sqref="G223">
    <cfRule type="notContainsBlanks" dxfId="2654" priority="2075">
      <formula>LEN(TRIM(G223))&gt;0</formula>
    </cfRule>
  </conditionalFormatting>
  <conditionalFormatting sqref="F223">
    <cfRule type="notContainsBlanks" dxfId="2653" priority="2076">
      <formula>LEN(TRIM(F223))&gt;0</formula>
    </cfRule>
  </conditionalFormatting>
  <conditionalFormatting sqref="E223">
    <cfRule type="notContainsBlanks" dxfId="2652" priority="2077">
      <formula>LEN(TRIM(E223))&gt;0</formula>
    </cfRule>
  </conditionalFormatting>
  <conditionalFormatting sqref="D223">
    <cfRule type="notContainsBlanks" dxfId="2651" priority="2078">
      <formula>LEN(TRIM(D223))&gt;0</formula>
    </cfRule>
  </conditionalFormatting>
  <conditionalFormatting sqref="C223">
    <cfRule type="notContainsBlanks" dxfId="2650" priority="2079">
      <formula>LEN(TRIM(C223))&gt;0</formula>
    </cfRule>
  </conditionalFormatting>
  <conditionalFormatting sqref="I223">
    <cfRule type="notContainsBlanks" dxfId="2649" priority="2080">
      <formula>LEN(TRIM(I223))&gt;0</formula>
    </cfRule>
  </conditionalFormatting>
  <conditionalFormatting sqref="S223">
    <cfRule type="cellIs" dxfId="2648" priority="2081" operator="greaterThan">
      <formula>0</formula>
    </cfRule>
  </conditionalFormatting>
  <conditionalFormatting sqref="S223">
    <cfRule type="cellIs" dxfId="2647" priority="2082" operator="equal">
      <formula>0</formula>
    </cfRule>
  </conditionalFormatting>
  <conditionalFormatting sqref="N233">
    <cfRule type="expression" dxfId="2646" priority="2083">
      <formula>N233=" "</formula>
    </cfRule>
  </conditionalFormatting>
  <conditionalFormatting sqref="N233">
    <cfRule type="expression" dxfId="2645" priority="2084">
      <formula>N233="NO PRESENTÓ CERTIFICADO"</formula>
    </cfRule>
  </conditionalFormatting>
  <conditionalFormatting sqref="N233">
    <cfRule type="expression" dxfId="2644" priority="2085">
      <formula>N233="PRESENTÓ CERTIFICADO"</formula>
    </cfRule>
  </conditionalFormatting>
  <conditionalFormatting sqref="P233">
    <cfRule type="expression" dxfId="2643" priority="2088">
      <formula>Q233="NO SUBSANABLE"</formula>
    </cfRule>
  </conditionalFormatting>
  <conditionalFormatting sqref="P233">
    <cfRule type="expression" dxfId="2642" priority="2089">
      <formula>Q233="REQUERIMIENTOS SUBSANADOS"</formula>
    </cfRule>
  </conditionalFormatting>
  <conditionalFormatting sqref="P233">
    <cfRule type="expression" dxfId="2641" priority="2090">
      <formula>Q233="PENDIENTES POR SUBSANAR"</formula>
    </cfRule>
  </conditionalFormatting>
  <conditionalFormatting sqref="P233">
    <cfRule type="expression" dxfId="2640" priority="2091">
      <formula>Q233="SIN OBSERVACIÓN"</formula>
    </cfRule>
  </conditionalFormatting>
  <conditionalFormatting sqref="P233">
    <cfRule type="containsBlanks" dxfId="2639" priority="2092">
      <formula>LEN(TRIM(P233))=0</formula>
    </cfRule>
  </conditionalFormatting>
  <conditionalFormatting sqref="O233">
    <cfRule type="cellIs" dxfId="2638" priority="2093" operator="equal">
      <formula>"PENDIENTE POR DESCRIPCIÓN"</formula>
    </cfRule>
  </conditionalFormatting>
  <conditionalFormatting sqref="O233">
    <cfRule type="cellIs" dxfId="2637" priority="2094" operator="equal">
      <formula>"DESCRIPCIÓN INSUFICIENTE"</formula>
    </cfRule>
  </conditionalFormatting>
  <conditionalFormatting sqref="O233">
    <cfRule type="cellIs" dxfId="2636" priority="2095" operator="equal">
      <formula>"NO ESTÁ ACORDE A ITEM 5.2.1 (T.R.)"</formula>
    </cfRule>
  </conditionalFormatting>
  <conditionalFormatting sqref="O233">
    <cfRule type="cellIs" dxfId="2635" priority="2096" operator="equal">
      <formula>"ACORDE A ITEM 5.2.1 (T.R.)"</formula>
    </cfRule>
  </conditionalFormatting>
  <conditionalFormatting sqref="Q233">
    <cfRule type="containsBlanks" dxfId="2634" priority="2097">
      <formula>LEN(TRIM(Q233))=0</formula>
    </cfRule>
  </conditionalFormatting>
  <conditionalFormatting sqref="Q233">
    <cfRule type="cellIs" dxfId="2633" priority="2098" operator="equal">
      <formula>"REQUERIMIENTOS SUBSANADOS"</formula>
    </cfRule>
  </conditionalFormatting>
  <conditionalFormatting sqref="Q233">
    <cfRule type="containsText" dxfId="2632" priority="2099" operator="containsText" text="NO SUBSANABLE">
      <formula>NOT(ISERROR(SEARCH(("NO SUBSANABLE"),(Q233))))</formula>
    </cfRule>
  </conditionalFormatting>
  <conditionalFormatting sqref="Q233">
    <cfRule type="containsText" dxfId="2631" priority="2100" operator="containsText" text="PENDIENTES POR SUBSANAR">
      <formula>NOT(ISERROR(SEARCH(("PENDIENTES POR SUBSANAR"),(Q233))))</formula>
    </cfRule>
  </conditionalFormatting>
  <conditionalFormatting sqref="Q233">
    <cfRule type="containsText" dxfId="2630" priority="2101" operator="containsText" text="SIN OBSERVACIÓN">
      <formula>NOT(ISERROR(SEARCH(("SIN OBSERVACIÓN"),(Q233))))</formula>
    </cfRule>
  </conditionalFormatting>
  <conditionalFormatting sqref="B248">
    <cfRule type="cellIs" dxfId="2629" priority="2107" operator="equal">
      <formula>"NO CUMPLE CON LA EXPERIENCIA REQUERIDA"</formula>
    </cfRule>
  </conditionalFormatting>
  <conditionalFormatting sqref="B248">
    <cfRule type="cellIs" dxfId="2628" priority="2108" operator="equal">
      <formula>"CUMPLE CON LA EXPERIENCIA REQUERIDA"</formula>
    </cfRule>
  </conditionalFormatting>
  <conditionalFormatting sqref="H233">
    <cfRule type="notContainsBlanks" dxfId="2627" priority="2109">
      <formula>LEN(TRIM(H233))&gt;0</formula>
    </cfRule>
  </conditionalFormatting>
  <conditionalFormatting sqref="G233">
    <cfRule type="notContainsBlanks" dxfId="2626" priority="2110">
      <formula>LEN(TRIM(G233))&gt;0</formula>
    </cfRule>
  </conditionalFormatting>
  <conditionalFormatting sqref="F233">
    <cfRule type="notContainsBlanks" dxfId="2625" priority="2111">
      <formula>LEN(TRIM(F233))&gt;0</formula>
    </cfRule>
  </conditionalFormatting>
  <conditionalFormatting sqref="E233">
    <cfRule type="notContainsBlanks" dxfId="2624" priority="2112">
      <formula>LEN(TRIM(E233))&gt;0</formula>
    </cfRule>
  </conditionalFormatting>
  <conditionalFormatting sqref="D233">
    <cfRule type="notContainsBlanks" dxfId="2623" priority="2113">
      <formula>LEN(TRIM(D233))&gt;0</formula>
    </cfRule>
  </conditionalFormatting>
  <conditionalFormatting sqref="C233">
    <cfRule type="notContainsBlanks" dxfId="2622" priority="2114">
      <formula>LEN(TRIM(C233))&gt;0</formula>
    </cfRule>
  </conditionalFormatting>
  <conditionalFormatting sqref="I233">
    <cfRule type="notContainsBlanks" dxfId="2621" priority="2115">
      <formula>LEN(TRIM(I233))&gt;0</formula>
    </cfRule>
  </conditionalFormatting>
  <conditionalFormatting sqref="N236 N239">
    <cfRule type="expression" dxfId="2620" priority="2116">
      <formula>N236=" "</formula>
    </cfRule>
  </conditionalFormatting>
  <conditionalFormatting sqref="N236 N239">
    <cfRule type="expression" dxfId="2619" priority="2117">
      <formula>N236="NO PRESENTÓ CERTIFICADO"</formula>
    </cfRule>
  </conditionalFormatting>
  <conditionalFormatting sqref="N236 N239">
    <cfRule type="expression" dxfId="2618" priority="2118">
      <formula>N236="PRESENTÓ CERTIFICADO"</formula>
    </cfRule>
  </conditionalFormatting>
  <conditionalFormatting sqref="P236 P239">
    <cfRule type="expression" dxfId="2617" priority="2119">
      <formula>Q236="NO SUBSANABLE"</formula>
    </cfRule>
  </conditionalFormatting>
  <conditionalFormatting sqref="P236 P239">
    <cfRule type="expression" dxfId="2616" priority="2120">
      <formula>Q236="REQUERIMIENTOS SUBSANADOS"</formula>
    </cfRule>
  </conditionalFormatting>
  <conditionalFormatting sqref="P236 P239">
    <cfRule type="expression" dxfId="2615" priority="2121">
      <formula>Q236="PENDIENTES POR SUBSANAR"</formula>
    </cfRule>
  </conditionalFormatting>
  <conditionalFormatting sqref="P236 P239">
    <cfRule type="expression" dxfId="2614" priority="2122">
      <formula>Q236="SIN OBSERVACIÓN"</formula>
    </cfRule>
  </conditionalFormatting>
  <conditionalFormatting sqref="P236 P239">
    <cfRule type="containsBlanks" dxfId="2613" priority="2123">
      <formula>LEN(TRIM(P236))=0</formula>
    </cfRule>
  </conditionalFormatting>
  <conditionalFormatting sqref="O236 O239">
    <cfRule type="cellIs" dxfId="2612" priority="2124" operator="equal">
      <formula>"PENDIENTE POR DESCRIPCIÓN"</formula>
    </cfRule>
  </conditionalFormatting>
  <conditionalFormatting sqref="O236 O239">
    <cfRule type="cellIs" dxfId="2611" priority="2125" operator="equal">
      <formula>"DESCRIPCIÓN INSUFICIENTE"</formula>
    </cfRule>
  </conditionalFormatting>
  <conditionalFormatting sqref="O236 O239">
    <cfRule type="cellIs" dxfId="2610" priority="2126" operator="equal">
      <formula>"NO ESTÁ ACORDE A ITEM 5.2.1 (T.R.)"</formula>
    </cfRule>
  </conditionalFormatting>
  <conditionalFormatting sqref="O236 O239">
    <cfRule type="cellIs" dxfId="2609" priority="2127" operator="equal">
      <formula>"ACORDE A ITEM 5.2.1 (T.R.)"</formula>
    </cfRule>
  </conditionalFormatting>
  <conditionalFormatting sqref="Q236 Q239">
    <cfRule type="containsBlanks" dxfId="2608" priority="2128">
      <formula>LEN(TRIM(Q236))=0</formula>
    </cfRule>
  </conditionalFormatting>
  <conditionalFormatting sqref="Q236 Q239">
    <cfRule type="cellIs" dxfId="2607" priority="2129" operator="equal">
      <formula>"REQUERIMIENTOS SUBSANADOS"</formula>
    </cfRule>
  </conditionalFormatting>
  <conditionalFormatting sqref="Q236 Q239">
    <cfRule type="containsText" dxfId="2606" priority="2130" operator="containsText" text="NO SUBSANABLE">
      <formula>NOT(ISERROR(SEARCH(("NO SUBSANABLE"),(Q236))))</formula>
    </cfRule>
  </conditionalFormatting>
  <conditionalFormatting sqref="Q236 Q239">
    <cfRule type="containsText" dxfId="2605" priority="2131" operator="containsText" text="PENDIENTES POR SUBSANAR">
      <formula>NOT(ISERROR(SEARCH(("PENDIENTES POR SUBSANAR"),(Q236))))</formula>
    </cfRule>
  </conditionalFormatting>
  <conditionalFormatting sqref="Q236 Q239">
    <cfRule type="containsText" dxfId="2604" priority="2132" operator="containsText" text="SIN OBSERVACIÓN">
      <formula>NOT(ISERROR(SEARCH(("SIN OBSERVACIÓN"),(Q236))))</formula>
    </cfRule>
  </conditionalFormatting>
  <conditionalFormatting sqref="R239">
    <cfRule type="containsBlanks" dxfId="2603" priority="2133">
      <formula>LEN(TRIM(R239))=0</formula>
    </cfRule>
  </conditionalFormatting>
  <conditionalFormatting sqref="R239">
    <cfRule type="cellIs" dxfId="2602" priority="2134" operator="equal">
      <formula>"NO CUMPLEN CON LO SOLICITADO"</formula>
    </cfRule>
  </conditionalFormatting>
  <conditionalFormatting sqref="R239">
    <cfRule type="cellIs" dxfId="2601" priority="2135" operator="equal">
      <formula>"CUMPLEN CON LO SOLICITADO"</formula>
    </cfRule>
  </conditionalFormatting>
  <conditionalFormatting sqref="R239">
    <cfRule type="cellIs" dxfId="2600" priority="2136" operator="equal">
      <formula>"PENDIENTES"</formula>
    </cfRule>
  </conditionalFormatting>
  <conditionalFormatting sqref="R239">
    <cfRule type="cellIs" dxfId="2599" priority="2137" operator="equal">
      <formula>"NINGUNO"</formula>
    </cfRule>
  </conditionalFormatting>
  <conditionalFormatting sqref="H236 H239">
    <cfRule type="notContainsBlanks" dxfId="2598" priority="2138">
      <formula>LEN(TRIM(H236))&gt;0</formula>
    </cfRule>
  </conditionalFormatting>
  <conditionalFormatting sqref="G236 G239">
    <cfRule type="notContainsBlanks" dxfId="2597" priority="2139">
      <formula>LEN(TRIM(G236))&gt;0</formula>
    </cfRule>
  </conditionalFormatting>
  <conditionalFormatting sqref="F236 F239">
    <cfRule type="notContainsBlanks" dxfId="2596" priority="2140">
      <formula>LEN(TRIM(F236))&gt;0</formula>
    </cfRule>
  </conditionalFormatting>
  <conditionalFormatting sqref="E236 E239">
    <cfRule type="notContainsBlanks" dxfId="2595" priority="2141">
      <formula>LEN(TRIM(E236))&gt;0</formula>
    </cfRule>
  </conditionalFormatting>
  <conditionalFormatting sqref="D236 D239">
    <cfRule type="notContainsBlanks" dxfId="2594" priority="2142">
      <formula>LEN(TRIM(D236))&gt;0</formula>
    </cfRule>
  </conditionalFormatting>
  <conditionalFormatting sqref="C236 C239">
    <cfRule type="notContainsBlanks" dxfId="2593" priority="2143">
      <formula>LEN(TRIM(C236))&gt;0</formula>
    </cfRule>
  </conditionalFormatting>
  <conditionalFormatting sqref="I236 I239">
    <cfRule type="notContainsBlanks" dxfId="2592" priority="2144">
      <formula>LEN(TRIM(I236))&gt;0</formula>
    </cfRule>
  </conditionalFormatting>
  <conditionalFormatting sqref="N242">
    <cfRule type="expression" dxfId="2591" priority="2145">
      <formula>N242=" "</formula>
    </cfRule>
  </conditionalFormatting>
  <conditionalFormatting sqref="N242">
    <cfRule type="expression" dxfId="2590" priority="2146">
      <formula>N242="NO PRESENTÓ CERTIFICADO"</formula>
    </cfRule>
  </conditionalFormatting>
  <conditionalFormatting sqref="N242">
    <cfRule type="expression" dxfId="2589" priority="2147">
      <formula>N242="PRESENTÓ CERTIFICADO"</formula>
    </cfRule>
  </conditionalFormatting>
  <conditionalFormatting sqref="P242">
    <cfRule type="expression" dxfId="2588" priority="2148">
      <formula>Q242="NO SUBSANABLE"</formula>
    </cfRule>
  </conditionalFormatting>
  <conditionalFormatting sqref="P242">
    <cfRule type="expression" dxfId="2587" priority="2149">
      <formula>Q242="REQUERIMIENTOS SUBSANADOS"</formula>
    </cfRule>
  </conditionalFormatting>
  <conditionalFormatting sqref="P242">
    <cfRule type="expression" dxfId="2586" priority="2150">
      <formula>Q242="PENDIENTES POR SUBSANAR"</formula>
    </cfRule>
  </conditionalFormatting>
  <conditionalFormatting sqref="P242">
    <cfRule type="expression" dxfId="2585" priority="2151">
      <formula>Q242="SIN OBSERVACIÓN"</formula>
    </cfRule>
  </conditionalFormatting>
  <conditionalFormatting sqref="P242">
    <cfRule type="containsBlanks" dxfId="2584" priority="2152">
      <formula>LEN(TRIM(P242))=0</formula>
    </cfRule>
  </conditionalFormatting>
  <conditionalFormatting sqref="O242">
    <cfRule type="cellIs" dxfId="2583" priority="2153" operator="equal">
      <formula>"PENDIENTE POR DESCRIPCIÓN"</formula>
    </cfRule>
  </conditionalFormatting>
  <conditionalFormatting sqref="O242">
    <cfRule type="cellIs" dxfId="2582" priority="2154" operator="equal">
      <formula>"DESCRIPCIÓN INSUFICIENTE"</formula>
    </cfRule>
  </conditionalFormatting>
  <conditionalFormatting sqref="O242">
    <cfRule type="cellIs" dxfId="2581" priority="2155" operator="equal">
      <formula>"NO ESTÁ ACORDE A ITEM 5.2.1 (T.R.)"</formula>
    </cfRule>
  </conditionalFormatting>
  <conditionalFormatting sqref="O242">
    <cfRule type="cellIs" dxfId="2580" priority="2156" operator="equal">
      <formula>"ACORDE A ITEM 5.2.1 (T.R.)"</formula>
    </cfRule>
  </conditionalFormatting>
  <conditionalFormatting sqref="Q242">
    <cfRule type="containsBlanks" dxfId="2579" priority="2157">
      <formula>LEN(TRIM(Q242))=0</formula>
    </cfRule>
  </conditionalFormatting>
  <conditionalFormatting sqref="Q242">
    <cfRule type="cellIs" dxfId="2578" priority="2158" operator="equal">
      <formula>"REQUERIMIENTOS SUBSANADOS"</formula>
    </cfRule>
  </conditionalFormatting>
  <conditionalFormatting sqref="Q242">
    <cfRule type="containsText" dxfId="2577" priority="2159" operator="containsText" text="NO SUBSANABLE">
      <formula>NOT(ISERROR(SEARCH(("NO SUBSANABLE"),(Q242))))</formula>
    </cfRule>
  </conditionalFormatting>
  <conditionalFormatting sqref="Q242">
    <cfRule type="containsText" dxfId="2576" priority="2160" operator="containsText" text="PENDIENTES POR SUBSANAR">
      <formula>NOT(ISERROR(SEARCH(("PENDIENTES POR SUBSANAR"),(Q242))))</formula>
    </cfRule>
  </conditionalFormatting>
  <conditionalFormatting sqref="Q242">
    <cfRule type="containsText" dxfId="2575" priority="2161" operator="containsText" text="SIN OBSERVACIÓN">
      <formula>NOT(ISERROR(SEARCH(("SIN OBSERVACIÓN"),(Q242))))</formula>
    </cfRule>
  </conditionalFormatting>
  <conditionalFormatting sqref="R242">
    <cfRule type="containsBlanks" dxfId="2574" priority="2162">
      <formula>LEN(TRIM(R242))=0</formula>
    </cfRule>
  </conditionalFormatting>
  <conditionalFormatting sqref="R242">
    <cfRule type="cellIs" dxfId="2573" priority="2163" operator="equal">
      <formula>"NO CUMPLEN CON LO SOLICITADO"</formula>
    </cfRule>
  </conditionalFormatting>
  <conditionalFormatting sqref="R242">
    <cfRule type="cellIs" dxfId="2572" priority="2164" operator="equal">
      <formula>"CUMPLEN CON LO SOLICITADO"</formula>
    </cfRule>
  </conditionalFormatting>
  <conditionalFormatting sqref="R242">
    <cfRule type="cellIs" dxfId="2571" priority="2165" operator="equal">
      <formula>"PENDIENTES"</formula>
    </cfRule>
  </conditionalFormatting>
  <conditionalFormatting sqref="R242">
    <cfRule type="cellIs" dxfId="2570" priority="2166" operator="equal">
      <formula>"NINGUNO"</formula>
    </cfRule>
  </conditionalFormatting>
  <conditionalFormatting sqref="H242">
    <cfRule type="notContainsBlanks" dxfId="2569" priority="2167">
      <formula>LEN(TRIM(H242))&gt;0</formula>
    </cfRule>
  </conditionalFormatting>
  <conditionalFormatting sqref="G242">
    <cfRule type="notContainsBlanks" dxfId="2568" priority="2168">
      <formula>LEN(TRIM(G242))&gt;0</formula>
    </cfRule>
  </conditionalFormatting>
  <conditionalFormatting sqref="F242">
    <cfRule type="notContainsBlanks" dxfId="2567" priority="2169">
      <formula>LEN(TRIM(F242))&gt;0</formula>
    </cfRule>
  </conditionalFormatting>
  <conditionalFormatting sqref="E242">
    <cfRule type="notContainsBlanks" dxfId="2566" priority="2170">
      <formula>LEN(TRIM(E242))&gt;0</formula>
    </cfRule>
  </conditionalFormatting>
  <conditionalFormatting sqref="D242">
    <cfRule type="notContainsBlanks" dxfId="2565" priority="2171">
      <formula>LEN(TRIM(D242))&gt;0</formula>
    </cfRule>
  </conditionalFormatting>
  <conditionalFormatting sqref="C242">
    <cfRule type="notContainsBlanks" dxfId="2564" priority="2172">
      <formula>LEN(TRIM(C242))&gt;0</formula>
    </cfRule>
  </conditionalFormatting>
  <conditionalFormatting sqref="I242">
    <cfRule type="notContainsBlanks" dxfId="2563" priority="2173">
      <formula>LEN(TRIM(I242))&gt;0</formula>
    </cfRule>
  </conditionalFormatting>
  <conditionalFormatting sqref="T233">
    <cfRule type="cellIs" dxfId="2562" priority="2174" operator="equal">
      <formula>"NO"</formula>
    </cfRule>
  </conditionalFormatting>
  <conditionalFormatting sqref="T233">
    <cfRule type="cellIs" dxfId="2561" priority="2175" operator="equal">
      <formula>"SI"</formula>
    </cfRule>
  </conditionalFormatting>
  <conditionalFormatting sqref="S239 S242">
    <cfRule type="cellIs" dxfId="2560" priority="2176" operator="greaterThan">
      <formula>0</formula>
    </cfRule>
  </conditionalFormatting>
  <conditionalFormatting sqref="S239 S242">
    <cfRule type="cellIs" dxfId="2559" priority="2177" operator="equal">
      <formula>0</formula>
    </cfRule>
  </conditionalFormatting>
  <conditionalFormatting sqref="N245">
    <cfRule type="expression" dxfId="2558" priority="2178">
      <formula>N245=" "</formula>
    </cfRule>
  </conditionalFormatting>
  <conditionalFormatting sqref="N245">
    <cfRule type="expression" dxfId="2557" priority="2179">
      <formula>N245="NO PRESENTÓ CERTIFICADO"</formula>
    </cfRule>
  </conditionalFormatting>
  <conditionalFormatting sqref="N245">
    <cfRule type="expression" dxfId="2556" priority="2180">
      <formula>N245="PRESENTÓ CERTIFICADO"</formula>
    </cfRule>
  </conditionalFormatting>
  <conditionalFormatting sqref="P245">
    <cfRule type="expression" dxfId="2555" priority="2181">
      <formula>Q245="NO SUBSANABLE"</formula>
    </cfRule>
  </conditionalFormatting>
  <conditionalFormatting sqref="P245">
    <cfRule type="expression" dxfId="2554" priority="2182">
      <formula>Q245="REQUERIMIENTOS SUBSANADOS"</formula>
    </cfRule>
  </conditionalFormatting>
  <conditionalFormatting sqref="P245">
    <cfRule type="expression" dxfId="2553" priority="2183">
      <formula>Q245="PENDIENTES POR SUBSANAR"</formula>
    </cfRule>
  </conditionalFormatting>
  <conditionalFormatting sqref="P245">
    <cfRule type="expression" dxfId="2552" priority="2184">
      <formula>Q245="SIN OBSERVACIÓN"</formula>
    </cfRule>
  </conditionalFormatting>
  <conditionalFormatting sqref="P245">
    <cfRule type="containsBlanks" dxfId="2551" priority="2185">
      <formula>LEN(TRIM(P245))=0</formula>
    </cfRule>
  </conditionalFormatting>
  <conditionalFormatting sqref="O245">
    <cfRule type="cellIs" dxfId="2550" priority="2186" operator="equal">
      <formula>"PENDIENTE POR DESCRIPCIÓN"</formula>
    </cfRule>
  </conditionalFormatting>
  <conditionalFormatting sqref="O245">
    <cfRule type="cellIs" dxfId="2549" priority="2187" operator="equal">
      <formula>"DESCRIPCIÓN INSUFICIENTE"</formula>
    </cfRule>
  </conditionalFormatting>
  <conditionalFormatting sqref="O245">
    <cfRule type="cellIs" dxfId="2548" priority="2188" operator="equal">
      <formula>"NO ESTÁ ACORDE A ITEM 5.2.1 (T.R.)"</formula>
    </cfRule>
  </conditionalFormatting>
  <conditionalFormatting sqref="O245">
    <cfRule type="cellIs" dxfId="2547" priority="2189" operator="equal">
      <formula>"ACORDE A ITEM 5.2.1 (T.R.)"</formula>
    </cfRule>
  </conditionalFormatting>
  <conditionalFormatting sqref="Q245">
    <cfRule type="containsBlanks" dxfId="2546" priority="2190">
      <formula>LEN(TRIM(Q245))=0</formula>
    </cfRule>
  </conditionalFormatting>
  <conditionalFormatting sqref="Q245">
    <cfRule type="cellIs" dxfId="2545" priority="2191" operator="equal">
      <formula>"REQUERIMIENTOS SUBSANADOS"</formula>
    </cfRule>
  </conditionalFormatting>
  <conditionalFormatting sqref="Q245">
    <cfRule type="containsText" dxfId="2544" priority="2192" operator="containsText" text="NO SUBSANABLE">
      <formula>NOT(ISERROR(SEARCH(("NO SUBSANABLE"),(Q245))))</formula>
    </cfRule>
  </conditionalFormatting>
  <conditionalFormatting sqref="Q245">
    <cfRule type="containsText" dxfId="2543" priority="2193" operator="containsText" text="PENDIENTES POR SUBSANAR">
      <formula>NOT(ISERROR(SEARCH(("PENDIENTES POR SUBSANAR"),(Q245))))</formula>
    </cfRule>
  </conditionalFormatting>
  <conditionalFormatting sqref="Q245">
    <cfRule type="containsText" dxfId="2542" priority="2194" operator="containsText" text="SIN OBSERVACIÓN">
      <formula>NOT(ISERROR(SEARCH(("SIN OBSERVACIÓN"),(Q245))))</formula>
    </cfRule>
  </conditionalFormatting>
  <conditionalFormatting sqref="R245">
    <cfRule type="containsBlanks" dxfId="2541" priority="2195">
      <formula>LEN(TRIM(R245))=0</formula>
    </cfRule>
  </conditionalFormatting>
  <conditionalFormatting sqref="R245">
    <cfRule type="cellIs" dxfId="2540" priority="2196" operator="equal">
      <formula>"NO CUMPLEN CON LO SOLICITADO"</formula>
    </cfRule>
  </conditionalFormatting>
  <conditionalFormatting sqref="R245">
    <cfRule type="cellIs" dxfId="2539" priority="2197" operator="equal">
      <formula>"CUMPLEN CON LO SOLICITADO"</formula>
    </cfRule>
  </conditionalFormatting>
  <conditionalFormatting sqref="R245">
    <cfRule type="cellIs" dxfId="2538" priority="2198" operator="equal">
      <formula>"PENDIENTES"</formula>
    </cfRule>
  </conditionalFormatting>
  <conditionalFormatting sqref="R245">
    <cfRule type="cellIs" dxfId="2537" priority="2199" operator="equal">
      <formula>"NINGUNO"</formula>
    </cfRule>
  </conditionalFormatting>
  <conditionalFormatting sqref="H245">
    <cfRule type="notContainsBlanks" dxfId="2536" priority="2200">
      <formula>LEN(TRIM(H245))&gt;0</formula>
    </cfRule>
  </conditionalFormatting>
  <conditionalFormatting sqref="G245">
    <cfRule type="notContainsBlanks" dxfId="2535" priority="2201">
      <formula>LEN(TRIM(G245))&gt;0</formula>
    </cfRule>
  </conditionalFormatting>
  <conditionalFormatting sqref="F245">
    <cfRule type="notContainsBlanks" dxfId="2534" priority="2202">
      <formula>LEN(TRIM(F245))&gt;0</formula>
    </cfRule>
  </conditionalFormatting>
  <conditionalFormatting sqref="E245">
    <cfRule type="notContainsBlanks" dxfId="2533" priority="2203">
      <formula>LEN(TRIM(E245))&gt;0</formula>
    </cfRule>
  </conditionalFormatting>
  <conditionalFormatting sqref="D245">
    <cfRule type="notContainsBlanks" dxfId="2532" priority="2204">
      <formula>LEN(TRIM(D245))&gt;0</formula>
    </cfRule>
  </conditionalFormatting>
  <conditionalFormatting sqref="C245">
    <cfRule type="notContainsBlanks" dxfId="2531" priority="2205">
      <formula>LEN(TRIM(C245))&gt;0</formula>
    </cfRule>
  </conditionalFormatting>
  <conditionalFormatting sqref="I245">
    <cfRule type="notContainsBlanks" dxfId="2530" priority="2206">
      <formula>LEN(TRIM(I245))&gt;0</formula>
    </cfRule>
  </conditionalFormatting>
  <conditionalFormatting sqref="S245">
    <cfRule type="cellIs" dxfId="2529" priority="2207" operator="greaterThan">
      <formula>0</formula>
    </cfRule>
  </conditionalFormatting>
  <conditionalFormatting sqref="S245">
    <cfRule type="cellIs" dxfId="2528" priority="2208" operator="equal">
      <formula>0</formula>
    </cfRule>
  </conditionalFormatting>
  <conditionalFormatting sqref="T270">
    <cfRule type="cellIs" dxfId="2527" priority="2209" operator="equal">
      <formula>"NO CUMPLE"</formula>
    </cfRule>
  </conditionalFormatting>
  <conditionalFormatting sqref="T270">
    <cfRule type="cellIs" dxfId="2526" priority="2210" operator="equal">
      <formula>"CUMPLE"</formula>
    </cfRule>
  </conditionalFormatting>
  <conditionalFormatting sqref="N255">
    <cfRule type="expression" dxfId="2525" priority="2211">
      <formula>N255=" "</formula>
    </cfRule>
  </conditionalFormatting>
  <conditionalFormatting sqref="N255">
    <cfRule type="expression" dxfId="2524" priority="2212">
      <formula>N255="NO PRESENTÓ CERTIFICADO"</formula>
    </cfRule>
  </conditionalFormatting>
  <conditionalFormatting sqref="N255">
    <cfRule type="expression" dxfId="2523" priority="2213">
      <formula>N255="PRESENTÓ CERTIFICADO"</formula>
    </cfRule>
  </conditionalFormatting>
  <conditionalFormatting sqref="S255">
    <cfRule type="cellIs" dxfId="2522" priority="2214" operator="greaterThan">
      <formula>0</formula>
    </cfRule>
  </conditionalFormatting>
  <conditionalFormatting sqref="S255">
    <cfRule type="cellIs" dxfId="2521" priority="2215" operator="equal">
      <formula>0</formula>
    </cfRule>
  </conditionalFormatting>
  <conditionalFormatting sqref="P255">
    <cfRule type="expression" dxfId="2520" priority="2216">
      <formula>Q255="NO SUBSANABLE"</formula>
    </cfRule>
  </conditionalFormatting>
  <conditionalFormatting sqref="P255">
    <cfRule type="expression" dxfId="2519" priority="2217">
      <formula>Q255="REQUERIMIENTOS SUBSANADOS"</formula>
    </cfRule>
  </conditionalFormatting>
  <conditionalFormatting sqref="P255">
    <cfRule type="expression" dxfId="2518" priority="2218">
      <formula>Q255="PENDIENTES POR SUBSANAR"</formula>
    </cfRule>
  </conditionalFormatting>
  <conditionalFormatting sqref="P255">
    <cfRule type="expression" dxfId="2517" priority="2219">
      <formula>Q255="SIN OBSERVACIÓN"</formula>
    </cfRule>
  </conditionalFormatting>
  <conditionalFormatting sqref="P255">
    <cfRule type="containsBlanks" dxfId="2516" priority="2220">
      <formula>LEN(TRIM(P255))=0</formula>
    </cfRule>
  </conditionalFormatting>
  <conditionalFormatting sqref="O255">
    <cfRule type="cellIs" dxfId="2515" priority="2221" operator="equal">
      <formula>"PENDIENTE POR DESCRIPCIÓN"</formula>
    </cfRule>
  </conditionalFormatting>
  <conditionalFormatting sqref="O255">
    <cfRule type="cellIs" dxfId="2514" priority="2222" operator="equal">
      <formula>"DESCRIPCIÓN INSUFICIENTE"</formula>
    </cfRule>
  </conditionalFormatting>
  <conditionalFormatting sqref="O255">
    <cfRule type="cellIs" dxfId="2513" priority="2223" operator="equal">
      <formula>"NO ESTÁ ACORDE A ITEM 5.2.1 (T.R.)"</formula>
    </cfRule>
  </conditionalFormatting>
  <conditionalFormatting sqref="O255">
    <cfRule type="cellIs" dxfId="2512" priority="2224" operator="equal">
      <formula>"ACORDE A ITEM 5.2.1 (T.R.)"</formula>
    </cfRule>
  </conditionalFormatting>
  <conditionalFormatting sqref="Q255">
    <cfRule type="containsBlanks" dxfId="2511" priority="2225">
      <formula>LEN(TRIM(Q255))=0</formula>
    </cfRule>
  </conditionalFormatting>
  <conditionalFormatting sqref="Q255">
    <cfRule type="cellIs" dxfId="2510" priority="2226" operator="equal">
      <formula>"REQUERIMIENTOS SUBSANADOS"</formula>
    </cfRule>
  </conditionalFormatting>
  <conditionalFormatting sqref="Q255">
    <cfRule type="containsText" dxfId="2509" priority="2227" operator="containsText" text="NO SUBSANABLE">
      <formula>NOT(ISERROR(SEARCH(("NO SUBSANABLE"),(Q255))))</formula>
    </cfRule>
  </conditionalFormatting>
  <conditionalFormatting sqref="Q255">
    <cfRule type="containsText" dxfId="2508" priority="2228" operator="containsText" text="PENDIENTES POR SUBSANAR">
      <formula>NOT(ISERROR(SEARCH(("PENDIENTES POR SUBSANAR"),(Q255))))</formula>
    </cfRule>
  </conditionalFormatting>
  <conditionalFormatting sqref="Q255">
    <cfRule type="containsText" dxfId="2507" priority="2229" operator="containsText" text="SIN OBSERVACIÓN">
      <formula>NOT(ISERROR(SEARCH(("SIN OBSERVACIÓN"),(Q255))))</formula>
    </cfRule>
  </conditionalFormatting>
  <conditionalFormatting sqref="R255">
    <cfRule type="containsBlanks" dxfId="2506" priority="2230">
      <formula>LEN(TRIM(R255))=0</formula>
    </cfRule>
  </conditionalFormatting>
  <conditionalFormatting sqref="R255">
    <cfRule type="cellIs" dxfId="2505" priority="2231" operator="equal">
      <formula>"NO CUMPLEN CON LO SOLICITADO"</formula>
    </cfRule>
  </conditionalFormatting>
  <conditionalFormatting sqref="R255">
    <cfRule type="cellIs" dxfId="2504" priority="2232" operator="equal">
      <formula>"CUMPLEN CON LO SOLICITADO"</formula>
    </cfRule>
  </conditionalFormatting>
  <conditionalFormatting sqref="R255">
    <cfRule type="cellIs" dxfId="2503" priority="2233" operator="equal">
      <formula>"PENDIENTES"</formula>
    </cfRule>
  </conditionalFormatting>
  <conditionalFormatting sqref="R255">
    <cfRule type="cellIs" dxfId="2502" priority="2234" operator="equal">
      <formula>"NINGUNO"</formula>
    </cfRule>
  </conditionalFormatting>
  <conditionalFormatting sqref="H255">
    <cfRule type="notContainsBlanks" dxfId="2501" priority="2237">
      <formula>LEN(TRIM(H255))&gt;0</formula>
    </cfRule>
  </conditionalFormatting>
  <conditionalFormatting sqref="G255">
    <cfRule type="notContainsBlanks" dxfId="2500" priority="2238">
      <formula>LEN(TRIM(G255))&gt;0</formula>
    </cfRule>
  </conditionalFormatting>
  <conditionalFormatting sqref="F255">
    <cfRule type="notContainsBlanks" dxfId="2499" priority="2239">
      <formula>LEN(TRIM(F255))&gt;0</formula>
    </cfRule>
  </conditionalFormatting>
  <conditionalFormatting sqref="E255">
    <cfRule type="notContainsBlanks" dxfId="2498" priority="2240">
      <formula>LEN(TRIM(E255))&gt;0</formula>
    </cfRule>
  </conditionalFormatting>
  <conditionalFormatting sqref="D255">
    <cfRule type="notContainsBlanks" dxfId="2497" priority="2241">
      <formula>LEN(TRIM(D255))&gt;0</formula>
    </cfRule>
  </conditionalFormatting>
  <conditionalFormatting sqref="C255">
    <cfRule type="notContainsBlanks" dxfId="2496" priority="2242">
      <formula>LEN(TRIM(C255))&gt;0</formula>
    </cfRule>
  </conditionalFormatting>
  <conditionalFormatting sqref="I255">
    <cfRule type="notContainsBlanks" dxfId="2495" priority="2243">
      <formula>LEN(TRIM(I255))&gt;0</formula>
    </cfRule>
  </conditionalFormatting>
  <conditionalFormatting sqref="N258 N261">
    <cfRule type="expression" dxfId="2494" priority="2244">
      <formula>N258=" "</formula>
    </cfRule>
  </conditionalFormatting>
  <conditionalFormatting sqref="N258 N261">
    <cfRule type="expression" dxfId="2493" priority="2245">
      <formula>N258="NO PRESENTÓ CERTIFICADO"</formula>
    </cfRule>
  </conditionalFormatting>
  <conditionalFormatting sqref="N258 N261">
    <cfRule type="expression" dxfId="2492" priority="2246">
      <formula>N258="PRESENTÓ CERTIFICADO"</formula>
    </cfRule>
  </conditionalFormatting>
  <conditionalFormatting sqref="P258 P261">
    <cfRule type="expression" dxfId="2491" priority="2247">
      <formula>Q258="NO SUBSANABLE"</formula>
    </cfRule>
  </conditionalFormatting>
  <conditionalFormatting sqref="P258 P261">
    <cfRule type="expression" dxfId="2490" priority="2248">
      <formula>Q258="REQUERIMIENTOS SUBSANADOS"</formula>
    </cfRule>
  </conditionalFormatting>
  <conditionalFormatting sqref="P258 P261">
    <cfRule type="expression" dxfId="2489" priority="2249">
      <formula>Q258="PENDIENTES POR SUBSANAR"</formula>
    </cfRule>
  </conditionalFormatting>
  <conditionalFormatting sqref="P258 P261">
    <cfRule type="expression" dxfId="2488" priority="2250">
      <formula>Q258="SIN OBSERVACIÓN"</formula>
    </cfRule>
  </conditionalFormatting>
  <conditionalFormatting sqref="P258 P261">
    <cfRule type="containsBlanks" dxfId="2487" priority="2251">
      <formula>LEN(TRIM(P258))=0</formula>
    </cfRule>
  </conditionalFormatting>
  <conditionalFormatting sqref="O258 O261">
    <cfRule type="cellIs" dxfId="2486" priority="2252" operator="equal">
      <formula>"PENDIENTE POR DESCRIPCIÓN"</formula>
    </cfRule>
  </conditionalFormatting>
  <conditionalFormatting sqref="O258 O261">
    <cfRule type="cellIs" dxfId="2485" priority="2253" operator="equal">
      <formula>"DESCRIPCIÓN INSUFICIENTE"</formula>
    </cfRule>
  </conditionalFormatting>
  <conditionalFormatting sqref="O258 O261">
    <cfRule type="cellIs" dxfId="2484" priority="2254" operator="equal">
      <formula>"NO ESTÁ ACORDE A ITEM 5.2.1 (T.R.)"</formula>
    </cfRule>
  </conditionalFormatting>
  <conditionalFormatting sqref="O258 O261">
    <cfRule type="cellIs" dxfId="2483" priority="2255" operator="equal">
      <formula>"ACORDE A ITEM 5.2.1 (T.R.)"</formula>
    </cfRule>
  </conditionalFormatting>
  <conditionalFormatting sqref="Q258 Q261">
    <cfRule type="containsBlanks" dxfId="2482" priority="2256">
      <formula>LEN(TRIM(Q258))=0</formula>
    </cfRule>
  </conditionalFormatting>
  <conditionalFormatting sqref="Q258 Q261">
    <cfRule type="cellIs" dxfId="2481" priority="2257" operator="equal">
      <formula>"REQUERIMIENTOS SUBSANADOS"</formula>
    </cfRule>
  </conditionalFormatting>
  <conditionalFormatting sqref="Q258 Q261">
    <cfRule type="containsText" dxfId="2480" priority="2258" operator="containsText" text="NO SUBSANABLE">
      <formula>NOT(ISERROR(SEARCH(("NO SUBSANABLE"),(Q258))))</formula>
    </cfRule>
  </conditionalFormatting>
  <conditionalFormatting sqref="Q258 Q261">
    <cfRule type="containsText" dxfId="2479" priority="2259" operator="containsText" text="PENDIENTES POR SUBSANAR">
      <formula>NOT(ISERROR(SEARCH(("PENDIENTES POR SUBSANAR"),(Q258))))</formula>
    </cfRule>
  </conditionalFormatting>
  <conditionalFormatting sqref="Q258 Q261">
    <cfRule type="containsText" dxfId="2478" priority="2260" operator="containsText" text="SIN OBSERVACIÓN">
      <formula>NOT(ISERROR(SEARCH(("SIN OBSERVACIÓN"),(Q258))))</formula>
    </cfRule>
  </conditionalFormatting>
  <conditionalFormatting sqref="R258 R261">
    <cfRule type="containsBlanks" dxfId="2477" priority="2261">
      <formula>LEN(TRIM(R258))=0</formula>
    </cfRule>
  </conditionalFormatting>
  <conditionalFormatting sqref="R258 R261">
    <cfRule type="cellIs" dxfId="2476" priority="2262" operator="equal">
      <formula>"NO CUMPLEN CON LO SOLICITADO"</formula>
    </cfRule>
  </conditionalFormatting>
  <conditionalFormatting sqref="R258 R261">
    <cfRule type="cellIs" dxfId="2475" priority="2263" operator="equal">
      <formula>"CUMPLEN CON LO SOLICITADO"</formula>
    </cfRule>
  </conditionalFormatting>
  <conditionalFormatting sqref="R258 R261">
    <cfRule type="cellIs" dxfId="2474" priority="2264" operator="equal">
      <formula>"PENDIENTES"</formula>
    </cfRule>
  </conditionalFormatting>
  <conditionalFormatting sqref="R258 R261">
    <cfRule type="cellIs" dxfId="2473" priority="2265" operator="equal">
      <formula>"NINGUNO"</formula>
    </cfRule>
  </conditionalFormatting>
  <conditionalFormatting sqref="H258 H261">
    <cfRule type="notContainsBlanks" dxfId="2472" priority="2266">
      <formula>LEN(TRIM(H258))&gt;0</formula>
    </cfRule>
  </conditionalFormatting>
  <conditionalFormatting sqref="G258 G261">
    <cfRule type="notContainsBlanks" dxfId="2471" priority="2267">
      <formula>LEN(TRIM(G258))&gt;0</formula>
    </cfRule>
  </conditionalFormatting>
  <conditionalFormatting sqref="F258 F261">
    <cfRule type="notContainsBlanks" dxfId="2470" priority="2268">
      <formula>LEN(TRIM(F258))&gt;0</formula>
    </cfRule>
  </conditionalFormatting>
  <conditionalFormatting sqref="E258 E261">
    <cfRule type="notContainsBlanks" dxfId="2469" priority="2269">
      <formula>LEN(TRIM(E258))&gt;0</formula>
    </cfRule>
  </conditionalFormatting>
  <conditionalFormatting sqref="D258 D261">
    <cfRule type="notContainsBlanks" dxfId="2468" priority="2270">
      <formula>LEN(TRIM(D258))&gt;0</formula>
    </cfRule>
  </conditionalFormatting>
  <conditionalFormatting sqref="C258 C261">
    <cfRule type="notContainsBlanks" dxfId="2467" priority="2271">
      <formula>LEN(TRIM(C258))&gt;0</formula>
    </cfRule>
  </conditionalFormatting>
  <conditionalFormatting sqref="I258 I261">
    <cfRule type="notContainsBlanks" dxfId="2466" priority="2272">
      <formula>LEN(TRIM(I258))&gt;0</formula>
    </cfRule>
  </conditionalFormatting>
  <conditionalFormatting sqref="N264">
    <cfRule type="expression" dxfId="2465" priority="2273">
      <formula>N264=" "</formula>
    </cfRule>
  </conditionalFormatting>
  <conditionalFormatting sqref="N264">
    <cfRule type="expression" dxfId="2464" priority="2274">
      <formula>N264="NO PRESENTÓ CERTIFICADO"</formula>
    </cfRule>
  </conditionalFormatting>
  <conditionalFormatting sqref="N264">
    <cfRule type="expression" dxfId="2463" priority="2275">
      <formula>N264="PRESENTÓ CERTIFICADO"</formula>
    </cfRule>
  </conditionalFormatting>
  <conditionalFormatting sqref="P264">
    <cfRule type="expression" dxfId="2462" priority="2276">
      <formula>Q264="NO SUBSANABLE"</formula>
    </cfRule>
  </conditionalFormatting>
  <conditionalFormatting sqref="P264">
    <cfRule type="expression" dxfId="2461" priority="2277">
      <formula>Q264="REQUERIMIENTOS SUBSANADOS"</formula>
    </cfRule>
  </conditionalFormatting>
  <conditionalFormatting sqref="P264">
    <cfRule type="expression" dxfId="2460" priority="2278">
      <formula>Q264="PENDIENTES POR SUBSANAR"</formula>
    </cfRule>
  </conditionalFormatting>
  <conditionalFormatting sqref="P264">
    <cfRule type="expression" dxfId="2459" priority="2279">
      <formula>Q264="SIN OBSERVACIÓN"</formula>
    </cfRule>
  </conditionalFormatting>
  <conditionalFormatting sqref="P264">
    <cfRule type="containsBlanks" dxfId="2458" priority="2280">
      <formula>LEN(TRIM(P264))=0</formula>
    </cfRule>
  </conditionalFormatting>
  <conditionalFormatting sqref="O264">
    <cfRule type="cellIs" dxfId="2457" priority="2281" operator="equal">
      <formula>"PENDIENTE POR DESCRIPCIÓN"</formula>
    </cfRule>
  </conditionalFormatting>
  <conditionalFormatting sqref="O264">
    <cfRule type="cellIs" dxfId="2456" priority="2282" operator="equal">
      <formula>"DESCRIPCIÓN INSUFICIENTE"</formula>
    </cfRule>
  </conditionalFormatting>
  <conditionalFormatting sqref="O264">
    <cfRule type="cellIs" dxfId="2455" priority="2283" operator="equal">
      <formula>"NO ESTÁ ACORDE A ITEM 5.2.1 (T.R.)"</formula>
    </cfRule>
  </conditionalFormatting>
  <conditionalFormatting sqref="O264">
    <cfRule type="cellIs" dxfId="2454" priority="2284" operator="equal">
      <formula>"ACORDE A ITEM 5.2.1 (T.R.)"</formula>
    </cfRule>
  </conditionalFormatting>
  <conditionalFormatting sqref="Q264">
    <cfRule type="containsBlanks" dxfId="2453" priority="2285">
      <formula>LEN(TRIM(Q264))=0</formula>
    </cfRule>
  </conditionalFormatting>
  <conditionalFormatting sqref="Q264">
    <cfRule type="cellIs" dxfId="2452" priority="2286" operator="equal">
      <formula>"REQUERIMIENTOS SUBSANADOS"</formula>
    </cfRule>
  </conditionalFormatting>
  <conditionalFormatting sqref="Q264">
    <cfRule type="containsText" dxfId="2451" priority="2287" operator="containsText" text="NO SUBSANABLE">
      <formula>NOT(ISERROR(SEARCH(("NO SUBSANABLE"),(Q264))))</formula>
    </cfRule>
  </conditionalFormatting>
  <conditionalFormatting sqref="Q264">
    <cfRule type="containsText" dxfId="2450" priority="2288" operator="containsText" text="PENDIENTES POR SUBSANAR">
      <formula>NOT(ISERROR(SEARCH(("PENDIENTES POR SUBSANAR"),(Q264))))</formula>
    </cfRule>
  </conditionalFormatting>
  <conditionalFormatting sqref="Q264">
    <cfRule type="containsText" dxfId="2449" priority="2289" operator="containsText" text="SIN OBSERVACIÓN">
      <formula>NOT(ISERROR(SEARCH(("SIN OBSERVACIÓN"),(Q264))))</formula>
    </cfRule>
  </conditionalFormatting>
  <conditionalFormatting sqref="R264">
    <cfRule type="containsBlanks" dxfId="2448" priority="2290">
      <formula>LEN(TRIM(R264))=0</formula>
    </cfRule>
  </conditionalFormatting>
  <conditionalFormatting sqref="R264">
    <cfRule type="cellIs" dxfId="2447" priority="2291" operator="equal">
      <formula>"NO CUMPLEN CON LO SOLICITADO"</formula>
    </cfRule>
  </conditionalFormatting>
  <conditionalFormatting sqref="R264">
    <cfRule type="cellIs" dxfId="2446" priority="2292" operator="equal">
      <formula>"CUMPLEN CON LO SOLICITADO"</formula>
    </cfRule>
  </conditionalFormatting>
  <conditionalFormatting sqref="R264">
    <cfRule type="cellIs" dxfId="2445" priority="2293" operator="equal">
      <formula>"PENDIENTES"</formula>
    </cfRule>
  </conditionalFormatting>
  <conditionalFormatting sqref="R264">
    <cfRule type="cellIs" dxfId="2444" priority="2294" operator="equal">
      <formula>"NINGUNO"</formula>
    </cfRule>
  </conditionalFormatting>
  <conditionalFormatting sqref="H264">
    <cfRule type="notContainsBlanks" dxfId="2443" priority="2295">
      <formula>LEN(TRIM(H264))&gt;0</formula>
    </cfRule>
  </conditionalFormatting>
  <conditionalFormatting sqref="G264">
    <cfRule type="notContainsBlanks" dxfId="2442" priority="2296">
      <formula>LEN(TRIM(G264))&gt;0</formula>
    </cfRule>
  </conditionalFormatting>
  <conditionalFormatting sqref="F264">
    <cfRule type="notContainsBlanks" dxfId="2441" priority="2297">
      <formula>LEN(TRIM(F264))&gt;0</formula>
    </cfRule>
  </conditionalFormatting>
  <conditionalFormatting sqref="E264">
    <cfRule type="notContainsBlanks" dxfId="2440" priority="2298">
      <formula>LEN(TRIM(E264))&gt;0</formula>
    </cfRule>
  </conditionalFormatting>
  <conditionalFormatting sqref="D264">
    <cfRule type="notContainsBlanks" dxfId="2439" priority="2299">
      <formula>LEN(TRIM(D264))&gt;0</formula>
    </cfRule>
  </conditionalFormatting>
  <conditionalFormatting sqref="C264">
    <cfRule type="notContainsBlanks" dxfId="2438" priority="2300">
      <formula>LEN(TRIM(C264))&gt;0</formula>
    </cfRule>
  </conditionalFormatting>
  <conditionalFormatting sqref="I264">
    <cfRule type="notContainsBlanks" dxfId="2437" priority="2301">
      <formula>LEN(TRIM(I264))&gt;0</formula>
    </cfRule>
  </conditionalFormatting>
  <conditionalFormatting sqref="T255">
    <cfRule type="cellIs" dxfId="2436" priority="2302" operator="equal">
      <formula>"NO"</formula>
    </cfRule>
  </conditionalFormatting>
  <conditionalFormatting sqref="T255">
    <cfRule type="cellIs" dxfId="2435" priority="2303" operator="equal">
      <formula>"SI"</formula>
    </cfRule>
  </conditionalFormatting>
  <conditionalFormatting sqref="S258 S261 S264">
    <cfRule type="cellIs" dxfId="2434" priority="2304" operator="greaterThan">
      <formula>0</formula>
    </cfRule>
  </conditionalFormatting>
  <conditionalFormatting sqref="S258 S261 S264">
    <cfRule type="cellIs" dxfId="2433" priority="2305" operator="equal">
      <formula>0</formula>
    </cfRule>
  </conditionalFormatting>
  <conditionalFormatting sqref="N267">
    <cfRule type="expression" dxfId="2432" priority="2306">
      <formula>N267=" "</formula>
    </cfRule>
  </conditionalFormatting>
  <conditionalFormatting sqref="N267">
    <cfRule type="expression" dxfId="2431" priority="2307">
      <formula>N267="NO PRESENTÓ CERTIFICADO"</formula>
    </cfRule>
  </conditionalFormatting>
  <conditionalFormatting sqref="N267">
    <cfRule type="expression" dxfId="2430" priority="2308">
      <formula>N267="PRESENTÓ CERTIFICADO"</formula>
    </cfRule>
  </conditionalFormatting>
  <conditionalFormatting sqref="P267">
    <cfRule type="expression" dxfId="2429" priority="2309">
      <formula>Q267="NO SUBSANABLE"</formula>
    </cfRule>
  </conditionalFormatting>
  <conditionalFormatting sqref="P267">
    <cfRule type="expression" dxfId="2428" priority="2310">
      <formula>Q267="REQUERIMIENTOS SUBSANADOS"</formula>
    </cfRule>
  </conditionalFormatting>
  <conditionalFormatting sqref="P267">
    <cfRule type="expression" dxfId="2427" priority="2311">
      <formula>Q267="PENDIENTES POR SUBSANAR"</formula>
    </cfRule>
  </conditionalFormatting>
  <conditionalFormatting sqref="P267">
    <cfRule type="expression" dxfId="2426" priority="2312">
      <formula>Q267="SIN OBSERVACIÓN"</formula>
    </cfRule>
  </conditionalFormatting>
  <conditionalFormatting sqref="P267">
    <cfRule type="containsBlanks" dxfId="2425" priority="2313">
      <formula>LEN(TRIM(P267))=0</formula>
    </cfRule>
  </conditionalFormatting>
  <conditionalFormatting sqref="O267">
    <cfRule type="cellIs" dxfId="2424" priority="2314" operator="equal">
      <formula>"PENDIENTE POR DESCRIPCIÓN"</formula>
    </cfRule>
  </conditionalFormatting>
  <conditionalFormatting sqref="O267">
    <cfRule type="cellIs" dxfId="2423" priority="2315" operator="equal">
      <formula>"DESCRIPCIÓN INSUFICIENTE"</formula>
    </cfRule>
  </conditionalFormatting>
  <conditionalFormatting sqref="O267">
    <cfRule type="cellIs" dxfId="2422" priority="2316" operator="equal">
      <formula>"NO ESTÁ ACORDE A ITEM 5.2.1 (T.R.)"</formula>
    </cfRule>
  </conditionalFormatting>
  <conditionalFormatting sqref="O267">
    <cfRule type="cellIs" dxfId="2421" priority="2317" operator="equal">
      <formula>"ACORDE A ITEM 5.2.1 (T.R.)"</formula>
    </cfRule>
  </conditionalFormatting>
  <conditionalFormatting sqref="Q267">
    <cfRule type="containsBlanks" dxfId="2420" priority="2318">
      <formula>LEN(TRIM(Q267))=0</formula>
    </cfRule>
  </conditionalFormatting>
  <conditionalFormatting sqref="Q267">
    <cfRule type="cellIs" dxfId="2419" priority="2319" operator="equal">
      <formula>"REQUERIMIENTOS SUBSANADOS"</formula>
    </cfRule>
  </conditionalFormatting>
  <conditionalFormatting sqref="Q267">
    <cfRule type="containsText" dxfId="2418" priority="2320" operator="containsText" text="NO SUBSANABLE">
      <formula>NOT(ISERROR(SEARCH(("NO SUBSANABLE"),(Q267))))</formula>
    </cfRule>
  </conditionalFormatting>
  <conditionalFormatting sqref="Q267">
    <cfRule type="containsText" dxfId="2417" priority="2321" operator="containsText" text="PENDIENTES POR SUBSANAR">
      <formula>NOT(ISERROR(SEARCH(("PENDIENTES POR SUBSANAR"),(Q267))))</formula>
    </cfRule>
  </conditionalFormatting>
  <conditionalFormatting sqref="Q267">
    <cfRule type="containsText" dxfId="2416" priority="2322" operator="containsText" text="SIN OBSERVACIÓN">
      <formula>NOT(ISERROR(SEARCH(("SIN OBSERVACIÓN"),(Q267))))</formula>
    </cfRule>
  </conditionalFormatting>
  <conditionalFormatting sqref="R267">
    <cfRule type="containsBlanks" dxfId="2415" priority="2323">
      <formula>LEN(TRIM(R267))=0</formula>
    </cfRule>
  </conditionalFormatting>
  <conditionalFormatting sqref="R267">
    <cfRule type="cellIs" dxfId="2414" priority="2324" operator="equal">
      <formula>"NO CUMPLEN CON LO SOLICITADO"</formula>
    </cfRule>
  </conditionalFormatting>
  <conditionalFormatting sqref="R267">
    <cfRule type="cellIs" dxfId="2413" priority="2325" operator="equal">
      <formula>"CUMPLEN CON LO SOLICITADO"</formula>
    </cfRule>
  </conditionalFormatting>
  <conditionalFormatting sqref="R267">
    <cfRule type="cellIs" dxfId="2412" priority="2326" operator="equal">
      <formula>"PENDIENTES"</formula>
    </cfRule>
  </conditionalFormatting>
  <conditionalFormatting sqref="R267">
    <cfRule type="cellIs" dxfId="2411" priority="2327" operator="equal">
      <formula>"NINGUNO"</formula>
    </cfRule>
  </conditionalFormatting>
  <conditionalFormatting sqref="H267">
    <cfRule type="notContainsBlanks" dxfId="2410" priority="2328">
      <formula>LEN(TRIM(H267))&gt;0</formula>
    </cfRule>
  </conditionalFormatting>
  <conditionalFormatting sqref="G267">
    <cfRule type="notContainsBlanks" dxfId="2409" priority="2329">
      <formula>LEN(TRIM(G267))&gt;0</formula>
    </cfRule>
  </conditionalFormatting>
  <conditionalFormatting sqref="F267">
    <cfRule type="notContainsBlanks" dxfId="2408" priority="2330">
      <formula>LEN(TRIM(F267))&gt;0</formula>
    </cfRule>
  </conditionalFormatting>
  <conditionalFormatting sqref="E267">
    <cfRule type="notContainsBlanks" dxfId="2407" priority="2331">
      <formula>LEN(TRIM(E267))&gt;0</formula>
    </cfRule>
  </conditionalFormatting>
  <conditionalFormatting sqref="D267">
    <cfRule type="notContainsBlanks" dxfId="2406" priority="2332">
      <formula>LEN(TRIM(D267))&gt;0</formula>
    </cfRule>
  </conditionalFormatting>
  <conditionalFormatting sqref="C267">
    <cfRule type="notContainsBlanks" dxfId="2405" priority="2333">
      <formula>LEN(TRIM(C267))&gt;0</formula>
    </cfRule>
  </conditionalFormatting>
  <conditionalFormatting sqref="I267">
    <cfRule type="notContainsBlanks" dxfId="2404" priority="2334">
      <formula>LEN(TRIM(I267))&gt;0</formula>
    </cfRule>
  </conditionalFormatting>
  <conditionalFormatting sqref="S267">
    <cfRule type="cellIs" dxfId="2403" priority="2335" operator="greaterThan">
      <formula>0</formula>
    </cfRule>
  </conditionalFormatting>
  <conditionalFormatting sqref="S267">
    <cfRule type="cellIs" dxfId="2402" priority="2336" operator="equal">
      <formula>0</formula>
    </cfRule>
  </conditionalFormatting>
  <conditionalFormatting sqref="Z12">
    <cfRule type="cellIs" dxfId="2401" priority="2721" operator="equal">
      <formula>"NH"</formula>
    </cfRule>
  </conditionalFormatting>
  <conditionalFormatting sqref="Z12">
    <cfRule type="cellIs" dxfId="2400" priority="2722" operator="equal">
      <formula>"H"</formula>
    </cfRule>
  </conditionalFormatting>
  <conditionalFormatting sqref="Z13:Z20">
    <cfRule type="cellIs" dxfId="2399" priority="2723" operator="equal">
      <formula>"NH"</formula>
    </cfRule>
  </conditionalFormatting>
  <conditionalFormatting sqref="Z13:Z20">
    <cfRule type="cellIs" dxfId="2398" priority="2724" operator="equal">
      <formula>"H"</formula>
    </cfRule>
  </conditionalFormatting>
  <conditionalFormatting sqref="N35">
    <cfRule type="expression" dxfId="2397" priority="2725">
      <formula>N35=" "</formula>
    </cfRule>
  </conditionalFormatting>
  <conditionalFormatting sqref="N35">
    <cfRule type="expression" dxfId="2396" priority="2726">
      <formula>N35="NO PRESENTÓ CERTIFICADO"</formula>
    </cfRule>
  </conditionalFormatting>
  <conditionalFormatting sqref="N35">
    <cfRule type="expression" dxfId="2395" priority="2727">
      <formula>N35="PRESENTÓ CERTIFICADO"</formula>
    </cfRule>
  </conditionalFormatting>
  <conditionalFormatting sqref="S35">
    <cfRule type="cellIs" dxfId="2394" priority="2728" operator="greaterThan">
      <formula>0</formula>
    </cfRule>
  </conditionalFormatting>
  <conditionalFormatting sqref="S35">
    <cfRule type="cellIs" dxfId="2393" priority="2729" operator="equal">
      <formula>0</formula>
    </cfRule>
  </conditionalFormatting>
  <conditionalFormatting sqref="P35">
    <cfRule type="expression" dxfId="2392" priority="2730">
      <formula>Q35="NO SUBSANABLE"</formula>
    </cfRule>
  </conditionalFormatting>
  <conditionalFormatting sqref="P35">
    <cfRule type="expression" dxfId="2391" priority="2731">
      <formula>Q35="REQUERIMIENTOS SUBSANADOS"</formula>
    </cfRule>
  </conditionalFormatting>
  <conditionalFormatting sqref="P35">
    <cfRule type="expression" dxfId="2390" priority="2732">
      <formula>Q35="PENDIENTES POR SUBSANAR"</formula>
    </cfRule>
  </conditionalFormatting>
  <conditionalFormatting sqref="P35">
    <cfRule type="expression" dxfId="2389" priority="2733">
      <formula>Q35="SIN OBSERVACIÓN"</formula>
    </cfRule>
  </conditionalFormatting>
  <conditionalFormatting sqref="P35">
    <cfRule type="containsBlanks" dxfId="2388" priority="2734">
      <formula>LEN(TRIM(P35))=0</formula>
    </cfRule>
  </conditionalFormatting>
  <conditionalFormatting sqref="O35">
    <cfRule type="cellIs" dxfId="2387" priority="2735" operator="equal">
      <formula>"PENDIENTE POR DESCRIPCIÓN"</formula>
    </cfRule>
  </conditionalFormatting>
  <conditionalFormatting sqref="O35">
    <cfRule type="cellIs" dxfId="2386" priority="2736" operator="equal">
      <formula>"DESCRIPCIÓN INSUFICIENTE"</formula>
    </cfRule>
  </conditionalFormatting>
  <conditionalFormatting sqref="O35">
    <cfRule type="cellIs" dxfId="2385" priority="2737" operator="equal">
      <formula>"NO ESTÁ ACORDE A ITEM 5.2.1 (T.R.)"</formula>
    </cfRule>
  </conditionalFormatting>
  <conditionalFormatting sqref="O35">
    <cfRule type="cellIs" dxfId="2384" priority="2738" operator="equal">
      <formula>"ACORDE A ITEM 5.2.1 (T.R.)"</formula>
    </cfRule>
  </conditionalFormatting>
  <conditionalFormatting sqref="Q35">
    <cfRule type="containsBlanks" dxfId="2383" priority="2739">
      <formula>LEN(TRIM(Q35))=0</formula>
    </cfRule>
  </conditionalFormatting>
  <conditionalFormatting sqref="Q35">
    <cfRule type="cellIs" dxfId="2382" priority="2740" operator="equal">
      <formula>"REQUERIMIENTOS SUBSANADOS"</formula>
    </cfRule>
  </conditionalFormatting>
  <conditionalFormatting sqref="Q35">
    <cfRule type="containsText" dxfId="2381" priority="2741" operator="containsText" text="NO SUBSANABLE">
      <formula>NOT(ISERROR(SEARCH(("NO SUBSANABLE"),(Q35))))</formula>
    </cfRule>
  </conditionalFormatting>
  <conditionalFormatting sqref="Q35">
    <cfRule type="containsText" dxfId="2380" priority="2742" operator="containsText" text="PENDIENTES POR SUBSANAR">
      <formula>NOT(ISERROR(SEARCH(("PENDIENTES POR SUBSANAR"),(Q35))))</formula>
    </cfRule>
  </conditionalFormatting>
  <conditionalFormatting sqref="Q35">
    <cfRule type="containsText" dxfId="2379" priority="2743" operator="containsText" text="SIN OBSERVACIÓN">
      <formula>NOT(ISERROR(SEARCH(("SIN OBSERVACIÓN"),(Q35))))</formula>
    </cfRule>
  </conditionalFormatting>
  <conditionalFormatting sqref="H35">
    <cfRule type="notContainsBlanks" dxfId="2378" priority="2749">
      <formula>LEN(TRIM(H35))&gt;0</formula>
    </cfRule>
  </conditionalFormatting>
  <conditionalFormatting sqref="G35">
    <cfRule type="notContainsBlanks" dxfId="2377" priority="2750">
      <formula>LEN(TRIM(G35))&gt;0</formula>
    </cfRule>
  </conditionalFormatting>
  <conditionalFormatting sqref="F35 F38 F41">
    <cfRule type="notContainsBlanks" dxfId="2376" priority="2751">
      <formula>LEN(TRIM(F35))&gt;0</formula>
    </cfRule>
  </conditionalFormatting>
  <conditionalFormatting sqref="E35">
    <cfRule type="notContainsBlanks" dxfId="2375" priority="2752">
      <formula>LEN(TRIM(E35))&gt;0</formula>
    </cfRule>
  </conditionalFormatting>
  <conditionalFormatting sqref="D35">
    <cfRule type="notContainsBlanks" dxfId="2374" priority="2753">
      <formula>LEN(TRIM(D35))&gt;0</formula>
    </cfRule>
  </conditionalFormatting>
  <conditionalFormatting sqref="C35">
    <cfRule type="notContainsBlanks" dxfId="2373" priority="2754">
      <formula>LEN(TRIM(C35))&gt;0</formula>
    </cfRule>
  </conditionalFormatting>
  <conditionalFormatting sqref="I35">
    <cfRule type="notContainsBlanks" dxfId="2372" priority="2755">
      <formula>LEN(TRIM(I35))&gt;0</formula>
    </cfRule>
  </conditionalFormatting>
  <conditionalFormatting sqref="H38 H41">
    <cfRule type="notContainsBlanks" dxfId="2371" priority="2766">
      <formula>LEN(TRIM(H38))&gt;0</formula>
    </cfRule>
  </conditionalFormatting>
  <conditionalFormatting sqref="G38 G41">
    <cfRule type="notContainsBlanks" dxfId="2370" priority="2767">
      <formula>LEN(TRIM(G38))&gt;0</formula>
    </cfRule>
  </conditionalFormatting>
  <conditionalFormatting sqref="E38 E41">
    <cfRule type="notContainsBlanks" dxfId="2369" priority="2768">
      <formula>LEN(TRIM(E38))&gt;0</formula>
    </cfRule>
  </conditionalFormatting>
  <conditionalFormatting sqref="D38 D41">
    <cfRule type="notContainsBlanks" dxfId="2368" priority="2769">
      <formula>LEN(TRIM(D38))&gt;0</formula>
    </cfRule>
  </conditionalFormatting>
  <conditionalFormatting sqref="C38 C41">
    <cfRule type="notContainsBlanks" dxfId="2367" priority="2770">
      <formula>LEN(TRIM(C38))&gt;0</formula>
    </cfRule>
  </conditionalFormatting>
  <conditionalFormatting sqref="I38 I41">
    <cfRule type="notContainsBlanks" dxfId="2366" priority="2771">
      <formula>LEN(TRIM(I38))&gt;0</formula>
    </cfRule>
  </conditionalFormatting>
  <conditionalFormatting sqref="N44">
    <cfRule type="expression" dxfId="2365" priority="2772">
      <formula>N44=" "</formula>
    </cfRule>
  </conditionalFormatting>
  <conditionalFormatting sqref="N44">
    <cfRule type="expression" dxfId="2364" priority="2773">
      <formula>N44="NO PRESENTÓ CERTIFICADO"</formula>
    </cfRule>
  </conditionalFormatting>
  <conditionalFormatting sqref="N44">
    <cfRule type="expression" dxfId="2363" priority="2774">
      <formula>N44="PRESENTÓ CERTIFICADO"</formula>
    </cfRule>
  </conditionalFormatting>
  <conditionalFormatting sqref="O44">
    <cfRule type="cellIs" dxfId="2362" priority="2780" operator="equal">
      <formula>"PENDIENTE POR DESCRIPCIÓN"</formula>
    </cfRule>
  </conditionalFormatting>
  <conditionalFormatting sqref="O44">
    <cfRule type="cellIs" dxfId="2361" priority="2781" operator="equal">
      <formula>"DESCRIPCIÓN INSUFICIENTE"</formula>
    </cfRule>
  </conditionalFormatting>
  <conditionalFormatting sqref="O44">
    <cfRule type="cellIs" dxfId="2360" priority="2782" operator="equal">
      <formula>"NO ESTÁ ACORDE A ITEM 5.2.1 (T.R.)"</formula>
    </cfRule>
  </conditionalFormatting>
  <conditionalFormatting sqref="O44">
    <cfRule type="cellIs" dxfId="2359" priority="2783" operator="equal">
      <formula>"ACORDE A ITEM 5.2.1 (T.R.)"</formula>
    </cfRule>
  </conditionalFormatting>
  <conditionalFormatting sqref="H44">
    <cfRule type="notContainsBlanks" dxfId="2358" priority="2794">
      <formula>LEN(TRIM(H44))&gt;0</formula>
    </cfRule>
  </conditionalFormatting>
  <conditionalFormatting sqref="G44">
    <cfRule type="notContainsBlanks" dxfId="2357" priority="2795">
      <formula>LEN(TRIM(G44))&gt;0</formula>
    </cfRule>
  </conditionalFormatting>
  <conditionalFormatting sqref="F44">
    <cfRule type="notContainsBlanks" dxfId="2356" priority="2796">
      <formula>LEN(TRIM(F44))&gt;0</formula>
    </cfRule>
  </conditionalFormatting>
  <conditionalFormatting sqref="E44">
    <cfRule type="notContainsBlanks" dxfId="2355" priority="2797">
      <formula>LEN(TRIM(E44))&gt;0</formula>
    </cfRule>
  </conditionalFormatting>
  <conditionalFormatting sqref="D44">
    <cfRule type="notContainsBlanks" dxfId="2354" priority="2798">
      <formula>LEN(TRIM(D44))&gt;0</formula>
    </cfRule>
  </conditionalFormatting>
  <conditionalFormatting sqref="C44">
    <cfRule type="notContainsBlanks" dxfId="2353" priority="2799">
      <formula>LEN(TRIM(C44))&gt;0</formula>
    </cfRule>
  </conditionalFormatting>
  <conditionalFormatting sqref="I44">
    <cfRule type="notContainsBlanks" dxfId="2352" priority="2800">
      <formula>LEN(TRIM(I44))&gt;0</formula>
    </cfRule>
  </conditionalFormatting>
  <conditionalFormatting sqref="T35">
    <cfRule type="cellIs" dxfId="2351" priority="2801" operator="equal">
      <formula>"NO"</formula>
    </cfRule>
  </conditionalFormatting>
  <conditionalFormatting sqref="T35">
    <cfRule type="cellIs" dxfId="2350" priority="2802" operator="equal">
      <formula>"SI"</formula>
    </cfRule>
  </conditionalFormatting>
  <conditionalFormatting sqref="S38 S41 S44">
    <cfRule type="cellIs" dxfId="2349" priority="2803" operator="greaterThan">
      <formula>0</formula>
    </cfRule>
  </conditionalFormatting>
  <conditionalFormatting sqref="S38 S41 S44">
    <cfRule type="cellIs" dxfId="2348" priority="2804" operator="equal">
      <formula>0</formula>
    </cfRule>
  </conditionalFormatting>
  <conditionalFormatting sqref="N47">
    <cfRule type="expression" dxfId="2347" priority="2805">
      <formula>N47=" "</formula>
    </cfRule>
  </conditionalFormatting>
  <conditionalFormatting sqref="N47">
    <cfRule type="expression" dxfId="2346" priority="2806">
      <formula>N47="NO PRESENTÓ CERTIFICADO"</formula>
    </cfRule>
  </conditionalFormatting>
  <conditionalFormatting sqref="N47">
    <cfRule type="expression" dxfId="2345" priority="2807">
      <formula>N47="PRESENTÓ CERTIFICADO"</formula>
    </cfRule>
  </conditionalFormatting>
  <conditionalFormatting sqref="O47">
    <cfRule type="cellIs" dxfId="2344" priority="2813" operator="equal">
      <formula>"PENDIENTE POR DESCRIPCIÓN"</formula>
    </cfRule>
  </conditionalFormatting>
  <conditionalFormatting sqref="O47">
    <cfRule type="cellIs" dxfId="2343" priority="2814" operator="equal">
      <formula>"DESCRIPCIÓN INSUFICIENTE"</formula>
    </cfRule>
  </conditionalFormatting>
  <conditionalFormatting sqref="O47">
    <cfRule type="cellIs" dxfId="2342" priority="2815" operator="equal">
      <formula>"NO ESTÁ ACORDE A ITEM 5.2.1 (T.R.)"</formula>
    </cfRule>
  </conditionalFormatting>
  <conditionalFormatting sqref="O47">
    <cfRule type="cellIs" dxfId="2341" priority="2816" operator="equal">
      <formula>"ACORDE A ITEM 5.2.1 (T.R.)"</formula>
    </cfRule>
  </conditionalFormatting>
  <conditionalFormatting sqref="Q47">
    <cfRule type="containsBlanks" dxfId="2340" priority="2817">
      <formula>LEN(TRIM(Q47))=0</formula>
    </cfRule>
  </conditionalFormatting>
  <conditionalFormatting sqref="Q47">
    <cfRule type="cellIs" dxfId="2339" priority="2818" operator="equal">
      <formula>"REQUERIMIENTOS SUBSANADOS"</formula>
    </cfRule>
  </conditionalFormatting>
  <conditionalFormatting sqref="Q47">
    <cfRule type="containsText" dxfId="2338" priority="2819" operator="containsText" text="NO SUBSANABLE">
      <formula>NOT(ISERROR(SEARCH(("NO SUBSANABLE"),(Q47))))</formula>
    </cfRule>
  </conditionalFormatting>
  <conditionalFormatting sqref="Q47">
    <cfRule type="containsText" dxfId="2337" priority="2820" operator="containsText" text="PENDIENTES POR SUBSANAR">
      <formula>NOT(ISERROR(SEARCH(("PENDIENTES POR SUBSANAR"),(Q47))))</formula>
    </cfRule>
  </conditionalFormatting>
  <conditionalFormatting sqref="Q47">
    <cfRule type="containsText" dxfId="2336" priority="2821" operator="containsText" text="SIN OBSERVACIÓN">
      <formula>NOT(ISERROR(SEARCH(("SIN OBSERVACIÓN"),(Q47))))</formula>
    </cfRule>
  </conditionalFormatting>
  <conditionalFormatting sqref="R47">
    <cfRule type="containsBlanks" dxfId="2335" priority="2822">
      <formula>LEN(TRIM(R47))=0</formula>
    </cfRule>
  </conditionalFormatting>
  <conditionalFormatting sqref="R47">
    <cfRule type="cellIs" dxfId="2334" priority="2823" operator="equal">
      <formula>"NO CUMPLEN CON LO SOLICITADO"</formula>
    </cfRule>
  </conditionalFormatting>
  <conditionalFormatting sqref="R47">
    <cfRule type="cellIs" dxfId="2333" priority="2824" operator="equal">
      <formula>"CUMPLEN CON LO SOLICITADO"</formula>
    </cfRule>
  </conditionalFormatting>
  <conditionalFormatting sqref="R47">
    <cfRule type="cellIs" dxfId="2332" priority="2825" operator="equal">
      <formula>"PENDIENTES"</formula>
    </cfRule>
  </conditionalFormatting>
  <conditionalFormatting sqref="R47">
    <cfRule type="cellIs" dxfId="2331" priority="2826" operator="equal">
      <formula>"NINGUNO"</formula>
    </cfRule>
  </conditionalFormatting>
  <conditionalFormatting sqref="H47">
    <cfRule type="notContainsBlanks" dxfId="2330" priority="2827">
      <formula>LEN(TRIM(H47))&gt;0</formula>
    </cfRule>
  </conditionalFormatting>
  <conditionalFormatting sqref="G47">
    <cfRule type="notContainsBlanks" dxfId="2329" priority="2828">
      <formula>LEN(TRIM(G47))&gt;0</formula>
    </cfRule>
  </conditionalFormatting>
  <conditionalFormatting sqref="F47">
    <cfRule type="notContainsBlanks" dxfId="2328" priority="2829">
      <formula>LEN(TRIM(F47))&gt;0</formula>
    </cfRule>
  </conditionalFormatting>
  <conditionalFormatting sqref="E47">
    <cfRule type="notContainsBlanks" dxfId="2327" priority="2830">
      <formula>LEN(TRIM(E47))&gt;0</formula>
    </cfRule>
  </conditionalFormatting>
  <conditionalFormatting sqref="D47">
    <cfRule type="notContainsBlanks" dxfId="2326" priority="2831">
      <formula>LEN(TRIM(D47))&gt;0</formula>
    </cfRule>
  </conditionalFormatting>
  <conditionalFormatting sqref="C47">
    <cfRule type="notContainsBlanks" dxfId="2325" priority="2832">
      <formula>LEN(TRIM(C47))&gt;0</formula>
    </cfRule>
  </conditionalFormatting>
  <conditionalFormatting sqref="I47">
    <cfRule type="notContainsBlanks" dxfId="2324" priority="2833">
      <formula>LEN(TRIM(I47))&gt;0</formula>
    </cfRule>
  </conditionalFormatting>
  <conditionalFormatting sqref="S47">
    <cfRule type="cellIs" dxfId="2323" priority="2834" operator="greaterThan">
      <formula>0</formula>
    </cfRule>
  </conditionalFormatting>
  <conditionalFormatting sqref="S47">
    <cfRule type="cellIs" dxfId="2322" priority="2835" operator="equal">
      <formula>0</formula>
    </cfRule>
  </conditionalFormatting>
  <conditionalFormatting sqref="N57">
    <cfRule type="expression" dxfId="2321" priority="2836">
      <formula>N57=" "</formula>
    </cfRule>
  </conditionalFormatting>
  <conditionalFormatting sqref="N57">
    <cfRule type="expression" dxfId="2320" priority="2837">
      <formula>N57="NO PRESENTÓ CERTIFICADO"</formula>
    </cfRule>
  </conditionalFormatting>
  <conditionalFormatting sqref="N57">
    <cfRule type="expression" dxfId="2319" priority="2838">
      <formula>N57="PRESENTÓ CERTIFICADO"</formula>
    </cfRule>
  </conditionalFormatting>
  <conditionalFormatting sqref="S57">
    <cfRule type="cellIs" dxfId="2318" priority="2839" operator="greaterThan">
      <formula>0</formula>
    </cfRule>
  </conditionalFormatting>
  <conditionalFormatting sqref="S57">
    <cfRule type="cellIs" dxfId="2317" priority="2840" operator="equal">
      <formula>0</formula>
    </cfRule>
  </conditionalFormatting>
  <conditionalFormatting sqref="P57">
    <cfRule type="expression" dxfId="2316" priority="2841">
      <formula>Q57="NO SUBSANABLE"</formula>
    </cfRule>
  </conditionalFormatting>
  <conditionalFormatting sqref="P57">
    <cfRule type="expression" dxfId="2315" priority="2842">
      <formula>Q57="REQUERIMIENTOS SUBSANADOS"</formula>
    </cfRule>
  </conditionalFormatting>
  <conditionalFormatting sqref="P57">
    <cfRule type="expression" dxfId="2314" priority="2843">
      <formula>Q57="PENDIENTES POR SUBSANAR"</formula>
    </cfRule>
  </conditionalFormatting>
  <conditionalFormatting sqref="P57">
    <cfRule type="expression" dxfId="2313" priority="2844">
      <formula>Q57="SIN OBSERVACIÓN"</formula>
    </cfRule>
  </conditionalFormatting>
  <conditionalFormatting sqref="P57">
    <cfRule type="containsBlanks" dxfId="2312" priority="2845">
      <formula>LEN(TRIM(P57))=0</formula>
    </cfRule>
  </conditionalFormatting>
  <conditionalFormatting sqref="O57">
    <cfRule type="cellIs" dxfId="2311" priority="2846" operator="equal">
      <formula>"PENDIENTE POR DESCRIPCIÓN"</formula>
    </cfRule>
  </conditionalFormatting>
  <conditionalFormatting sqref="O57">
    <cfRule type="cellIs" dxfId="2310" priority="2847" operator="equal">
      <formula>"DESCRIPCIÓN INSUFICIENTE"</formula>
    </cfRule>
  </conditionalFormatting>
  <conditionalFormatting sqref="O57">
    <cfRule type="cellIs" dxfId="2309" priority="2848" operator="equal">
      <formula>"NO ESTÁ ACORDE A ITEM 5.2.1 (T.R.)"</formula>
    </cfRule>
  </conditionalFormatting>
  <conditionalFormatting sqref="O57">
    <cfRule type="cellIs" dxfId="2308" priority="2849" operator="equal">
      <formula>"ACORDE A ITEM 5.2.1 (T.R.)"</formula>
    </cfRule>
  </conditionalFormatting>
  <conditionalFormatting sqref="Q57">
    <cfRule type="containsBlanks" dxfId="2307" priority="2850">
      <formula>LEN(TRIM(Q57))=0</formula>
    </cfRule>
  </conditionalFormatting>
  <conditionalFormatting sqref="Q57">
    <cfRule type="cellIs" dxfId="2306" priority="2851" operator="equal">
      <formula>"REQUERIMIENTOS SUBSANADOS"</formula>
    </cfRule>
  </conditionalFormatting>
  <conditionalFormatting sqref="Q57">
    <cfRule type="containsText" dxfId="2305" priority="2852" operator="containsText" text="NO SUBSANABLE">
      <formula>NOT(ISERROR(SEARCH(("NO SUBSANABLE"),(Q57))))</formula>
    </cfRule>
  </conditionalFormatting>
  <conditionalFormatting sqref="Q57">
    <cfRule type="containsText" dxfId="2304" priority="2853" operator="containsText" text="PENDIENTES POR SUBSANAR">
      <formula>NOT(ISERROR(SEARCH(("PENDIENTES POR SUBSANAR"),(Q57))))</formula>
    </cfRule>
  </conditionalFormatting>
  <conditionalFormatting sqref="Q57">
    <cfRule type="containsText" dxfId="2303" priority="2854" operator="containsText" text="SIN OBSERVACIÓN">
      <formula>NOT(ISERROR(SEARCH(("SIN OBSERVACIÓN"),(Q57))))</formula>
    </cfRule>
  </conditionalFormatting>
  <conditionalFormatting sqref="N60 N63">
    <cfRule type="expression" dxfId="2302" priority="2867">
      <formula>N60=" "</formula>
    </cfRule>
  </conditionalFormatting>
  <conditionalFormatting sqref="N60 N63">
    <cfRule type="expression" dxfId="2301" priority="2868">
      <formula>N60="NO PRESENTÓ CERTIFICADO"</formula>
    </cfRule>
  </conditionalFormatting>
  <conditionalFormatting sqref="N60 N63">
    <cfRule type="expression" dxfId="2300" priority="2869">
      <formula>N60="PRESENTÓ CERTIFICADO"</formula>
    </cfRule>
  </conditionalFormatting>
  <conditionalFormatting sqref="O60 O63">
    <cfRule type="cellIs" dxfId="2299" priority="2875" operator="equal">
      <formula>"PENDIENTE POR DESCRIPCIÓN"</formula>
    </cfRule>
  </conditionalFormatting>
  <conditionalFormatting sqref="O60 O63">
    <cfRule type="cellIs" dxfId="2298" priority="2876" operator="equal">
      <formula>"DESCRIPCIÓN INSUFICIENTE"</formula>
    </cfRule>
  </conditionalFormatting>
  <conditionalFormatting sqref="O60 O63">
    <cfRule type="cellIs" dxfId="2297" priority="2877" operator="equal">
      <formula>"NO ESTÁ ACORDE A ITEM 5.2.1 (T.R.)"</formula>
    </cfRule>
  </conditionalFormatting>
  <conditionalFormatting sqref="O60 O63">
    <cfRule type="cellIs" dxfId="2296" priority="2878" operator="equal">
      <formula>"ACORDE A ITEM 5.2.1 (T.R.)"</formula>
    </cfRule>
  </conditionalFormatting>
  <conditionalFormatting sqref="N66">
    <cfRule type="expression" dxfId="2295" priority="2895">
      <formula>N66=" "</formula>
    </cfRule>
  </conditionalFormatting>
  <conditionalFormatting sqref="N66">
    <cfRule type="expression" dxfId="2294" priority="2896">
      <formula>N66="NO PRESENTÓ CERTIFICADO"</formula>
    </cfRule>
  </conditionalFormatting>
  <conditionalFormatting sqref="N66">
    <cfRule type="expression" dxfId="2293" priority="2897">
      <formula>N66="PRESENTÓ CERTIFICADO"</formula>
    </cfRule>
  </conditionalFormatting>
  <conditionalFormatting sqref="O66">
    <cfRule type="cellIs" dxfId="2292" priority="2898" operator="equal">
      <formula>"PENDIENTE POR DESCRIPCIÓN"</formula>
    </cfRule>
  </conditionalFormatting>
  <conditionalFormatting sqref="O66">
    <cfRule type="cellIs" dxfId="2291" priority="2899" operator="equal">
      <formula>"DESCRIPCIÓN INSUFICIENTE"</formula>
    </cfRule>
  </conditionalFormatting>
  <conditionalFormatting sqref="O66">
    <cfRule type="cellIs" dxfId="2290" priority="2900" operator="equal">
      <formula>"NO ESTÁ ACORDE A ITEM 5.2.1 (T.R.)"</formula>
    </cfRule>
  </conditionalFormatting>
  <conditionalFormatting sqref="O66">
    <cfRule type="cellIs" dxfId="2289" priority="2901" operator="equal">
      <formula>"ACORDE A ITEM 5.2.1 (T.R.)"</formula>
    </cfRule>
  </conditionalFormatting>
  <conditionalFormatting sqref="G66">
    <cfRule type="notContainsBlanks" dxfId="2288" priority="2908">
      <formula>LEN(TRIM(G66))&gt;0</formula>
    </cfRule>
  </conditionalFormatting>
  <conditionalFormatting sqref="F66">
    <cfRule type="notContainsBlanks" dxfId="2287" priority="2909">
      <formula>LEN(TRIM(F66))&gt;0</formula>
    </cfRule>
  </conditionalFormatting>
  <conditionalFormatting sqref="E66">
    <cfRule type="notContainsBlanks" dxfId="2286" priority="2910">
      <formula>LEN(TRIM(E66))&gt;0</formula>
    </cfRule>
  </conditionalFormatting>
  <conditionalFormatting sqref="D66">
    <cfRule type="notContainsBlanks" dxfId="2285" priority="2911">
      <formula>LEN(TRIM(D66))&gt;0</formula>
    </cfRule>
  </conditionalFormatting>
  <conditionalFormatting sqref="C66">
    <cfRule type="notContainsBlanks" dxfId="2284" priority="2912">
      <formula>LEN(TRIM(C66))&gt;0</formula>
    </cfRule>
  </conditionalFormatting>
  <conditionalFormatting sqref="S60 S63 S66 S79">
    <cfRule type="cellIs" dxfId="2283" priority="2916" operator="greaterThan">
      <formula>0</formula>
    </cfRule>
  </conditionalFormatting>
  <conditionalFormatting sqref="S60 S63 S66 S79">
    <cfRule type="cellIs" dxfId="2282" priority="2917" operator="equal">
      <formula>0</formula>
    </cfRule>
  </conditionalFormatting>
  <conditionalFormatting sqref="N69">
    <cfRule type="expression" dxfId="2281" priority="2918">
      <formula>N69=" "</formula>
    </cfRule>
  </conditionalFormatting>
  <conditionalFormatting sqref="N69">
    <cfRule type="expression" dxfId="2280" priority="2919">
      <formula>N69="NO PRESENTÓ CERTIFICADO"</formula>
    </cfRule>
  </conditionalFormatting>
  <conditionalFormatting sqref="N69">
    <cfRule type="expression" dxfId="2279" priority="2920">
      <formula>N69="PRESENTÓ CERTIFICADO"</formula>
    </cfRule>
  </conditionalFormatting>
  <conditionalFormatting sqref="G69">
    <cfRule type="notContainsBlanks" dxfId="2278" priority="2941">
      <formula>LEN(TRIM(G69))&gt;0</formula>
    </cfRule>
  </conditionalFormatting>
  <conditionalFormatting sqref="F69">
    <cfRule type="notContainsBlanks" dxfId="2277" priority="2942">
      <formula>LEN(TRIM(F69))&gt;0</formula>
    </cfRule>
  </conditionalFormatting>
  <conditionalFormatting sqref="E69">
    <cfRule type="notContainsBlanks" dxfId="2276" priority="2943">
      <formula>LEN(TRIM(E69))&gt;0</formula>
    </cfRule>
  </conditionalFormatting>
  <conditionalFormatting sqref="D69">
    <cfRule type="notContainsBlanks" dxfId="2275" priority="2944">
      <formula>LEN(TRIM(D69))&gt;0</formula>
    </cfRule>
  </conditionalFormatting>
  <conditionalFormatting sqref="C69">
    <cfRule type="notContainsBlanks" dxfId="2274" priority="2945">
      <formula>LEN(TRIM(C69))&gt;0</formula>
    </cfRule>
  </conditionalFormatting>
  <conditionalFormatting sqref="S57 S60 S63 S66 S69 S79 S88">
    <cfRule type="cellIs" dxfId="2273" priority="2947" operator="greaterThan">
      <formula>0</formula>
    </cfRule>
  </conditionalFormatting>
  <conditionalFormatting sqref="S57 S60 S63 S66 S69 S79 S88">
    <cfRule type="cellIs" dxfId="2272" priority="2948" operator="equal">
      <formula>0</formula>
    </cfRule>
  </conditionalFormatting>
  <conditionalFormatting sqref="S79">
    <cfRule type="cellIs" dxfId="2271" priority="2952" operator="greaterThan">
      <formula>0</formula>
    </cfRule>
  </conditionalFormatting>
  <conditionalFormatting sqref="S79">
    <cfRule type="cellIs" dxfId="2270" priority="2953" operator="equal">
      <formula>0</formula>
    </cfRule>
  </conditionalFormatting>
  <conditionalFormatting sqref="T79">
    <cfRule type="cellIs" dxfId="2269" priority="3038" operator="equal">
      <formula>"NO"</formula>
    </cfRule>
  </conditionalFormatting>
  <conditionalFormatting sqref="T79">
    <cfRule type="cellIs" dxfId="2268" priority="3039" operator="equal">
      <formula>"SI"</formula>
    </cfRule>
  </conditionalFormatting>
  <conditionalFormatting sqref="S82 S85 S88">
    <cfRule type="cellIs" dxfId="2267" priority="3040" operator="greaterThan">
      <formula>0</formula>
    </cfRule>
  </conditionalFormatting>
  <conditionalFormatting sqref="S82 S85 S88">
    <cfRule type="cellIs" dxfId="2266" priority="3041" operator="equal">
      <formula>0</formula>
    </cfRule>
  </conditionalFormatting>
  <conditionalFormatting sqref="S91">
    <cfRule type="cellIs" dxfId="2265" priority="3071" operator="greaterThan">
      <formula>0</formula>
    </cfRule>
  </conditionalFormatting>
  <conditionalFormatting sqref="S91">
    <cfRule type="cellIs" dxfId="2264" priority="3072" operator="equal">
      <formula>0</formula>
    </cfRule>
  </conditionalFormatting>
  <conditionalFormatting sqref="S101">
    <cfRule type="cellIs" dxfId="2263" priority="3076" operator="greaterThan">
      <formula>0</formula>
    </cfRule>
  </conditionalFormatting>
  <conditionalFormatting sqref="S101">
    <cfRule type="cellIs" dxfId="2262" priority="3077" operator="equal">
      <formula>0</formula>
    </cfRule>
  </conditionalFormatting>
  <conditionalFormatting sqref="T101">
    <cfRule type="cellIs" dxfId="2261" priority="3161" operator="equal">
      <formula>"NO"</formula>
    </cfRule>
  </conditionalFormatting>
  <conditionalFormatting sqref="T101">
    <cfRule type="cellIs" dxfId="2260" priority="3162" operator="equal">
      <formula>"SI"</formula>
    </cfRule>
  </conditionalFormatting>
  <conditionalFormatting sqref="S101 S104 S107 S110">
    <cfRule type="cellIs" dxfId="2259" priority="3163" operator="greaterThan">
      <formula>0</formula>
    </cfRule>
  </conditionalFormatting>
  <conditionalFormatting sqref="S101 S104 S107 S110">
    <cfRule type="cellIs" dxfId="2258" priority="3164" operator="equal">
      <formula>0</formula>
    </cfRule>
  </conditionalFormatting>
  <conditionalFormatting sqref="S113">
    <cfRule type="cellIs" dxfId="2257" priority="3194" operator="greaterThan">
      <formula>0</formula>
    </cfRule>
  </conditionalFormatting>
  <conditionalFormatting sqref="S113">
    <cfRule type="cellIs" dxfId="2256" priority="3195" operator="equal">
      <formula>0</formula>
    </cfRule>
  </conditionalFormatting>
  <conditionalFormatting sqref="N123">
    <cfRule type="expression" dxfId="2255" priority="3196">
      <formula>N123=" "</formula>
    </cfRule>
  </conditionalFormatting>
  <conditionalFormatting sqref="N123">
    <cfRule type="expression" dxfId="2254" priority="3197">
      <formula>N123="NO PRESENTÓ CERTIFICADO"</formula>
    </cfRule>
  </conditionalFormatting>
  <conditionalFormatting sqref="N123">
    <cfRule type="expression" dxfId="2253" priority="3198">
      <formula>N123="PRESENTÓ CERTIFICADO"</formula>
    </cfRule>
  </conditionalFormatting>
  <conditionalFormatting sqref="P123">
    <cfRule type="expression" dxfId="2252" priority="3201">
      <formula>Q123="NO SUBSANABLE"</formula>
    </cfRule>
  </conditionalFormatting>
  <conditionalFormatting sqref="P123">
    <cfRule type="expression" dxfId="2251" priority="3202">
      <formula>Q123="REQUERIMIENTOS SUBSANADOS"</formula>
    </cfRule>
  </conditionalFormatting>
  <conditionalFormatting sqref="P123">
    <cfRule type="expression" dxfId="2250" priority="3203">
      <formula>Q123="PENDIENTES POR SUBSANAR"</formula>
    </cfRule>
  </conditionalFormatting>
  <conditionalFormatting sqref="P123">
    <cfRule type="expression" dxfId="2249" priority="3204">
      <formula>Q123="SIN OBSERVACIÓN"</formula>
    </cfRule>
  </conditionalFormatting>
  <conditionalFormatting sqref="P123">
    <cfRule type="containsBlanks" dxfId="2248" priority="3205">
      <formula>LEN(TRIM(P123))=0</formula>
    </cfRule>
  </conditionalFormatting>
  <conditionalFormatting sqref="O123">
    <cfRule type="cellIs" dxfId="2247" priority="3206" operator="equal">
      <formula>"PENDIENTE POR DESCRIPCIÓN"</formula>
    </cfRule>
  </conditionalFormatting>
  <conditionalFormatting sqref="O123">
    <cfRule type="cellIs" dxfId="2246" priority="3207" operator="equal">
      <formula>"DESCRIPCIÓN INSUFICIENTE"</formula>
    </cfRule>
  </conditionalFormatting>
  <conditionalFormatting sqref="O123">
    <cfRule type="cellIs" dxfId="2245" priority="3208" operator="equal">
      <formula>"NO ESTÁ ACORDE A ITEM 5.2.1 (T.R.)"</formula>
    </cfRule>
  </conditionalFormatting>
  <conditionalFormatting sqref="O123">
    <cfRule type="cellIs" dxfId="2244" priority="3209" operator="equal">
      <formula>"ACORDE A ITEM 5.2.1 (T.R.)"</formula>
    </cfRule>
  </conditionalFormatting>
  <conditionalFormatting sqref="Q123">
    <cfRule type="containsBlanks" dxfId="2243" priority="3210">
      <formula>LEN(TRIM(Q123))=0</formula>
    </cfRule>
  </conditionalFormatting>
  <conditionalFormatting sqref="Q123">
    <cfRule type="cellIs" dxfId="2242" priority="3211" operator="equal">
      <formula>"REQUERIMIENTOS SUBSANADOS"</formula>
    </cfRule>
  </conditionalFormatting>
  <conditionalFormatting sqref="Q123">
    <cfRule type="containsText" dxfId="2241" priority="3212" operator="containsText" text="NO SUBSANABLE">
      <formula>NOT(ISERROR(SEARCH(("NO SUBSANABLE"),(Q123))))</formula>
    </cfRule>
  </conditionalFormatting>
  <conditionalFormatting sqref="Q123">
    <cfRule type="containsText" dxfId="2240" priority="3213" operator="containsText" text="PENDIENTES POR SUBSANAR">
      <formula>NOT(ISERROR(SEARCH(("PENDIENTES POR SUBSANAR"),(Q123))))</formula>
    </cfRule>
  </conditionalFormatting>
  <conditionalFormatting sqref="Q123">
    <cfRule type="containsText" dxfId="2239" priority="3214" operator="containsText" text="SIN OBSERVACIÓN">
      <formula>NOT(ISERROR(SEARCH(("SIN OBSERVACIÓN"),(Q123))))</formula>
    </cfRule>
  </conditionalFormatting>
  <conditionalFormatting sqref="H123">
    <cfRule type="notContainsBlanks" dxfId="2238" priority="3220">
      <formula>LEN(TRIM(H123))&gt;0</formula>
    </cfRule>
  </conditionalFormatting>
  <conditionalFormatting sqref="G123">
    <cfRule type="notContainsBlanks" dxfId="2237" priority="3221">
      <formula>LEN(TRIM(G123))&gt;0</formula>
    </cfRule>
  </conditionalFormatting>
  <conditionalFormatting sqref="F123">
    <cfRule type="notContainsBlanks" dxfId="2236" priority="3222">
      <formula>LEN(TRIM(F123))&gt;0</formula>
    </cfRule>
  </conditionalFormatting>
  <conditionalFormatting sqref="E123">
    <cfRule type="notContainsBlanks" dxfId="2235" priority="3223">
      <formula>LEN(TRIM(E123))&gt;0</formula>
    </cfRule>
  </conditionalFormatting>
  <conditionalFormatting sqref="I123">
    <cfRule type="notContainsBlanks" dxfId="2234" priority="3226">
      <formula>LEN(TRIM(I123))&gt;0</formula>
    </cfRule>
  </conditionalFormatting>
  <conditionalFormatting sqref="G126 G129">
    <cfRule type="notContainsBlanks" dxfId="2233" priority="3250">
      <formula>LEN(TRIM(G126))&gt;0</formula>
    </cfRule>
  </conditionalFormatting>
  <conditionalFormatting sqref="F126 F129">
    <cfRule type="notContainsBlanks" dxfId="2232" priority="3251">
      <formula>LEN(TRIM(F126))&gt;0</formula>
    </cfRule>
  </conditionalFormatting>
  <conditionalFormatting sqref="E126 E129">
    <cfRule type="notContainsBlanks" dxfId="2231" priority="3252">
      <formula>LEN(TRIM(E126))&gt;0</formula>
    </cfRule>
  </conditionalFormatting>
  <conditionalFormatting sqref="N132">
    <cfRule type="expression" dxfId="2230" priority="3256">
      <formula>N132=" "</formula>
    </cfRule>
  </conditionalFormatting>
  <conditionalFormatting sqref="N132">
    <cfRule type="expression" dxfId="2229" priority="3257">
      <formula>N132="NO PRESENTÓ CERTIFICADO"</formula>
    </cfRule>
  </conditionalFormatting>
  <conditionalFormatting sqref="N132">
    <cfRule type="expression" dxfId="2228" priority="3258">
      <formula>N132="PRESENTÓ CERTIFICADO"</formula>
    </cfRule>
  </conditionalFormatting>
  <conditionalFormatting sqref="P132">
    <cfRule type="expression" dxfId="2227" priority="3259">
      <formula>Q132="NO SUBSANABLE"</formula>
    </cfRule>
  </conditionalFormatting>
  <conditionalFormatting sqref="P132">
    <cfRule type="expression" dxfId="2226" priority="3260">
      <formula>Q132="REQUERIMIENTOS SUBSANADOS"</formula>
    </cfRule>
  </conditionalFormatting>
  <conditionalFormatting sqref="P132">
    <cfRule type="expression" dxfId="2225" priority="3261">
      <formula>Q132="PENDIENTES POR SUBSANAR"</formula>
    </cfRule>
  </conditionalFormatting>
  <conditionalFormatting sqref="P132">
    <cfRule type="expression" dxfId="2224" priority="3262">
      <formula>Q132="SIN OBSERVACIÓN"</formula>
    </cfRule>
  </conditionalFormatting>
  <conditionalFormatting sqref="P132">
    <cfRule type="containsBlanks" dxfId="2223" priority="3263">
      <formula>LEN(TRIM(P132))=0</formula>
    </cfRule>
  </conditionalFormatting>
  <conditionalFormatting sqref="O132">
    <cfRule type="cellIs" dxfId="2222" priority="3264" operator="equal">
      <formula>"PENDIENTE POR DESCRIPCIÓN"</formula>
    </cfRule>
  </conditionalFormatting>
  <conditionalFormatting sqref="O132">
    <cfRule type="cellIs" dxfId="2221" priority="3265" operator="equal">
      <formula>"DESCRIPCIÓN INSUFICIENTE"</formula>
    </cfRule>
  </conditionalFormatting>
  <conditionalFormatting sqref="O132">
    <cfRule type="cellIs" dxfId="2220" priority="3266" operator="equal">
      <formula>"NO ESTÁ ACORDE A ITEM 5.2.1 (T.R.)"</formula>
    </cfRule>
  </conditionalFormatting>
  <conditionalFormatting sqref="O132">
    <cfRule type="cellIs" dxfId="2219" priority="3267" operator="equal">
      <formula>"ACORDE A ITEM 5.2.1 (T.R.)"</formula>
    </cfRule>
  </conditionalFormatting>
  <conditionalFormatting sqref="Q132">
    <cfRule type="containsBlanks" dxfId="2218" priority="3268">
      <formula>LEN(TRIM(Q132))=0</formula>
    </cfRule>
  </conditionalFormatting>
  <conditionalFormatting sqref="Q132">
    <cfRule type="cellIs" dxfId="2217" priority="3269" operator="equal">
      <formula>"REQUERIMIENTOS SUBSANADOS"</formula>
    </cfRule>
  </conditionalFormatting>
  <conditionalFormatting sqref="Q132">
    <cfRule type="containsText" dxfId="2216" priority="3270" operator="containsText" text="NO SUBSANABLE">
      <formula>NOT(ISERROR(SEARCH(("NO SUBSANABLE"),(Q132))))</formula>
    </cfRule>
  </conditionalFormatting>
  <conditionalFormatting sqref="Q132">
    <cfRule type="containsText" dxfId="2215" priority="3271" operator="containsText" text="PENDIENTES POR SUBSANAR">
      <formula>NOT(ISERROR(SEARCH(("PENDIENTES POR SUBSANAR"),(Q132))))</formula>
    </cfRule>
  </conditionalFormatting>
  <conditionalFormatting sqref="Q132">
    <cfRule type="containsText" dxfId="2214" priority="3272" operator="containsText" text="SIN OBSERVACIÓN">
      <formula>NOT(ISERROR(SEARCH(("SIN OBSERVACIÓN"),(Q132))))</formula>
    </cfRule>
  </conditionalFormatting>
  <conditionalFormatting sqref="H132">
    <cfRule type="notContainsBlanks" dxfId="2213" priority="3278">
      <formula>LEN(TRIM(H132))&gt;0</formula>
    </cfRule>
  </conditionalFormatting>
  <conditionalFormatting sqref="G132">
    <cfRule type="notContainsBlanks" dxfId="2212" priority="3279">
      <formula>LEN(TRIM(G132))&gt;0</formula>
    </cfRule>
  </conditionalFormatting>
  <conditionalFormatting sqref="F132">
    <cfRule type="notContainsBlanks" dxfId="2211" priority="3280">
      <formula>LEN(TRIM(F132))&gt;0</formula>
    </cfRule>
  </conditionalFormatting>
  <conditionalFormatting sqref="E132">
    <cfRule type="notContainsBlanks" dxfId="2210" priority="3281">
      <formula>LEN(TRIM(E132))&gt;0</formula>
    </cfRule>
  </conditionalFormatting>
  <conditionalFormatting sqref="I132">
    <cfRule type="notContainsBlanks" dxfId="2209" priority="3284">
      <formula>LEN(TRIM(I132))&gt;0</formula>
    </cfRule>
  </conditionalFormatting>
  <conditionalFormatting sqref="T123">
    <cfRule type="cellIs" dxfId="2208" priority="3285" operator="equal">
      <formula>"NO"</formula>
    </cfRule>
  </conditionalFormatting>
  <conditionalFormatting sqref="T123">
    <cfRule type="cellIs" dxfId="2207" priority="3286" operator="equal">
      <formula>"SI"</formula>
    </cfRule>
  </conditionalFormatting>
  <conditionalFormatting sqref="S126 S132">
    <cfRule type="cellIs" dxfId="2206" priority="3287" operator="greaterThan">
      <formula>0</formula>
    </cfRule>
  </conditionalFormatting>
  <conditionalFormatting sqref="S126 S132">
    <cfRule type="cellIs" dxfId="2205" priority="3288" operator="equal">
      <formula>0</formula>
    </cfRule>
  </conditionalFormatting>
  <conditionalFormatting sqref="N135">
    <cfRule type="expression" dxfId="2204" priority="3289">
      <formula>N135=" "</formula>
    </cfRule>
  </conditionalFormatting>
  <conditionalFormatting sqref="N135">
    <cfRule type="expression" dxfId="2203" priority="3290">
      <formula>N135="NO PRESENTÓ CERTIFICADO"</formula>
    </cfRule>
  </conditionalFormatting>
  <conditionalFormatting sqref="N135">
    <cfRule type="expression" dxfId="2202" priority="3291">
      <formula>N135="PRESENTÓ CERTIFICADO"</formula>
    </cfRule>
  </conditionalFormatting>
  <conditionalFormatting sqref="P135">
    <cfRule type="expression" dxfId="2201" priority="3292">
      <formula>Q135="NO SUBSANABLE"</formula>
    </cfRule>
  </conditionalFormatting>
  <conditionalFormatting sqref="P135">
    <cfRule type="expression" dxfId="2200" priority="3293">
      <formula>Q135="REQUERIMIENTOS SUBSANADOS"</formula>
    </cfRule>
  </conditionalFormatting>
  <conditionalFormatting sqref="P135">
    <cfRule type="expression" dxfId="2199" priority="3294">
      <formula>Q135="PENDIENTES POR SUBSANAR"</formula>
    </cfRule>
  </conditionalFormatting>
  <conditionalFormatting sqref="P135">
    <cfRule type="expression" dxfId="2198" priority="3295">
      <formula>Q135="SIN OBSERVACIÓN"</formula>
    </cfRule>
  </conditionalFormatting>
  <conditionalFormatting sqref="P135">
    <cfRule type="containsBlanks" dxfId="2197" priority="3296">
      <formula>LEN(TRIM(P135))=0</formula>
    </cfRule>
  </conditionalFormatting>
  <conditionalFormatting sqref="O135">
    <cfRule type="cellIs" dxfId="2196" priority="3297" operator="equal">
      <formula>"PENDIENTE POR DESCRIPCIÓN"</formula>
    </cfRule>
  </conditionalFormatting>
  <conditionalFormatting sqref="O135">
    <cfRule type="cellIs" dxfId="2195" priority="3298" operator="equal">
      <formula>"DESCRIPCIÓN INSUFICIENTE"</formula>
    </cfRule>
  </conditionalFormatting>
  <conditionalFormatting sqref="O135">
    <cfRule type="cellIs" dxfId="2194" priority="3299" operator="equal">
      <formula>"NO ESTÁ ACORDE A ITEM 5.2.1 (T.R.)"</formula>
    </cfRule>
  </conditionalFormatting>
  <conditionalFormatting sqref="O135">
    <cfRule type="cellIs" dxfId="2193" priority="3300" operator="equal">
      <formula>"ACORDE A ITEM 5.2.1 (T.R.)"</formula>
    </cfRule>
  </conditionalFormatting>
  <conditionalFormatting sqref="Q135">
    <cfRule type="containsBlanks" dxfId="2192" priority="3301">
      <formula>LEN(TRIM(Q135))=0</formula>
    </cfRule>
  </conditionalFormatting>
  <conditionalFormatting sqref="Q135">
    <cfRule type="cellIs" dxfId="2191" priority="3302" operator="equal">
      <formula>"REQUERIMIENTOS SUBSANADOS"</formula>
    </cfRule>
  </conditionalFormatting>
  <conditionalFormatting sqref="Q135">
    <cfRule type="containsText" dxfId="2190" priority="3303" operator="containsText" text="NO SUBSANABLE">
      <formula>NOT(ISERROR(SEARCH(("NO SUBSANABLE"),(Q135))))</formula>
    </cfRule>
  </conditionalFormatting>
  <conditionalFormatting sqref="Q135">
    <cfRule type="containsText" dxfId="2189" priority="3304" operator="containsText" text="PENDIENTES POR SUBSANAR">
      <formula>NOT(ISERROR(SEARCH(("PENDIENTES POR SUBSANAR"),(Q135))))</formula>
    </cfRule>
  </conditionalFormatting>
  <conditionalFormatting sqref="Q135">
    <cfRule type="containsText" dxfId="2188" priority="3305" operator="containsText" text="SIN OBSERVACIÓN">
      <formula>NOT(ISERROR(SEARCH(("SIN OBSERVACIÓN"),(Q135))))</formula>
    </cfRule>
  </conditionalFormatting>
  <conditionalFormatting sqref="H135">
    <cfRule type="notContainsBlanks" dxfId="2187" priority="3311">
      <formula>LEN(TRIM(H135))&gt;0</formula>
    </cfRule>
  </conditionalFormatting>
  <conditionalFormatting sqref="G135">
    <cfRule type="notContainsBlanks" dxfId="2186" priority="3312">
      <formula>LEN(TRIM(G135))&gt;0</formula>
    </cfRule>
  </conditionalFormatting>
  <conditionalFormatting sqref="F135">
    <cfRule type="notContainsBlanks" dxfId="2185" priority="3313">
      <formula>LEN(TRIM(F135))&gt;0</formula>
    </cfRule>
  </conditionalFormatting>
  <conditionalFormatting sqref="E135">
    <cfRule type="notContainsBlanks" dxfId="2184" priority="3314">
      <formula>LEN(TRIM(E135))&gt;0</formula>
    </cfRule>
  </conditionalFormatting>
  <conditionalFormatting sqref="I135">
    <cfRule type="notContainsBlanks" dxfId="2183" priority="3317">
      <formula>LEN(TRIM(I135))&gt;0</formula>
    </cfRule>
  </conditionalFormatting>
  <conditionalFormatting sqref="S135">
    <cfRule type="cellIs" dxfId="2182" priority="3318" operator="greaterThan">
      <formula>0</formula>
    </cfRule>
  </conditionalFormatting>
  <conditionalFormatting sqref="S135">
    <cfRule type="cellIs" dxfId="2181" priority="3319" operator="equal">
      <formula>0</formula>
    </cfRule>
  </conditionalFormatting>
  <conditionalFormatting sqref="J42:J43">
    <cfRule type="cellIs" dxfId="2180" priority="3320" operator="equal">
      <formula>"NO CUMPLE"</formula>
    </cfRule>
  </conditionalFormatting>
  <conditionalFormatting sqref="J42:J43">
    <cfRule type="cellIs" dxfId="2179" priority="3321" operator="equal">
      <formula>"CUMPLE"</formula>
    </cfRule>
  </conditionalFormatting>
  <conditionalFormatting sqref="M35:M49">
    <cfRule type="expression" dxfId="2178" priority="3338">
      <formula>L35="NO CUMPLE"</formula>
    </cfRule>
  </conditionalFormatting>
  <conditionalFormatting sqref="M35:M49">
    <cfRule type="expression" dxfId="2177" priority="3339">
      <formula>L35="CUMPLE"</formula>
    </cfRule>
  </conditionalFormatting>
  <conditionalFormatting sqref="J35">
    <cfRule type="cellIs" dxfId="2176" priority="3340" operator="equal">
      <formula>"NO CUMPLE"</formula>
    </cfRule>
  </conditionalFormatting>
  <conditionalFormatting sqref="J35">
    <cfRule type="cellIs" dxfId="2175" priority="3341" operator="equal">
      <formula>"CUMPLE"</formula>
    </cfRule>
  </conditionalFormatting>
  <conditionalFormatting sqref="L35:L37">
    <cfRule type="cellIs" dxfId="2174" priority="3342" operator="equal">
      <formula>"NO CUMPLE"</formula>
    </cfRule>
  </conditionalFormatting>
  <conditionalFormatting sqref="L35:L37">
    <cfRule type="cellIs" dxfId="2173" priority="3343" operator="equal">
      <formula>"CUMPLE"</formula>
    </cfRule>
  </conditionalFormatting>
  <conditionalFormatting sqref="J36:J37">
    <cfRule type="cellIs" dxfId="2172" priority="3344" operator="equal">
      <formula>"NO CUMPLE"</formula>
    </cfRule>
  </conditionalFormatting>
  <conditionalFormatting sqref="J36:J37">
    <cfRule type="cellIs" dxfId="2171" priority="3345" operator="equal">
      <formula>"CUMPLE"</formula>
    </cfRule>
  </conditionalFormatting>
  <conditionalFormatting sqref="J38">
    <cfRule type="cellIs" dxfId="2170" priority="3346" operator="equal">
      <formula>"NO CUMPLE"</formula>
    </cfRule>
  </conditionalFormatting>
  <conditionalFormatting sqref="J38">
    <cfRule type="cellIs" dxfId="2169" priority="3347" operator="equal">
      <formula>"CUMPLE"</formula>
    </cfRule>
  </conditionalFormatting>
  <conditionalFormatting sqref="J39:J40">
    <cfRule type="cellIs" dxfId="2168" priority="3348" operator="equal">
      <formula>"NO CUMPLE"</formula>
    </cfRule>
  </conditionalFormatting>
  <conditionalFormatting sqref="J39:J40">
    <cfRule type="cellIs" dxfId="2167" priority="3349" operator="equal">
      <formula>"CUMPLE"</formula>
    </cfRule>
  </conditionalFormatting>
  <conditionalFormatting sqref="J41">
    <cfRule type="cellIs" dxfId="2166" priority="3350" operator="equal">
      <formula>"NO CUMPLE"</formula>
    </cfRule>
  </conditionalFormatting>
  <conditionalFormatting sqref="J41">
    <cfRule type="cellIs" dxfId="2165" priority="3351" operator="equal">
      <formula>"CUMPLE"</formula>
    </cfRule>
  </conditionalFormatting>
  <conditionalFormatting sqref="J44">
    <cfRule type="cellIs" dxfId="2164" priority="3352" operator="equal">
      <formula>"NO CUMPLE"</formula>
    </cfRule>
  </conditionalFormatting>
  <conditionalFormatting sqref="J44">
    <cfRule type="cellIs" dxfId="2163" priority="3353" operator="equal">
      <formula>"CUMPLE"</formula>
    </cfRule>
  </conditionalFormatting>
  <conditionalFormatting sqref="J45:J46">
    <cfRule type="cellIs" dxfId="2162" priority="3354" operator="equal">
      <formula>"NO CUMPLE"</formula>
    </cfRule>
  </conditionalFormatting>
  <conditionalFormatting sqref="J45:J46">
    <cfRule type="cellIs" dxfId="2161" priority="3355" operator="equal">
      <formula>"CUMPLE"</formula>
    </cfRule>
  </conditionalFormatting>
  <conditionalFormatting sqref="J47">
    <cfRule type="cellIs" dxfId="2160" priority="3356" operator="equal">
      <formula>"NO CUMPLE"</formula>
    </cfRule>
  </conditionalFormatting>
  <conditionalFormatting sqref="J47">
    <cfRule type="cellIs" dxfId="2159" priority="3357" operator="equal">
      <formula>"CUMPLE"</formula>
    </cfRule>
  </conditionalFormatting>
  <conditionalFormatting sqref="J48:J49">
    <cfRule type="cellIs" dxfId="2158" priority="3358" operator="equal">
      <formula>"NO CUMPLE"</formula>
    </cfRule>
  </conditionalFormatting>
  <conditionalFormatting sqref="J48:J49">
    <cfRule type="cellIs" dxfId="2157" priority="3359" operator="equal">
      <formula>"CUMPLE"</formula>
    </cfRule>
  </conditionalFormatting>
  <conditionalFormatting sqref="N19">
    <cfRule type="expression" dxfId="2156" priority="3640">
      <formula>N19=" "</formula>
    </cfRule>
  </conditionalFormatting>
  <conditionalFormatting sqref="N19">
    <cfRule type="expression" dxfId="2155" priority="3641">
      <formula>N19="NO PRESENTÓ CERTIFICADO"</formula>
    </cfRule>
  </conditionalFormatting>
  <conditionalFormatting sqref="N19">
    <cfRule type="expression" dxfId="2154" priority="3642">
      <formula>N19="PRESENTÓ CERTIFICADO"</formula>
    </cfRule>
  </conditionalFormatting>
  <conditionalFormatting sqref="O19">
    <cfRule type="cellIs" dxfId="2153" priority="3643" operator="equal">
      <formula>"PENDIENTE POR DESCRIPCIÓN"</formula>
    </cfRule>
  </conditionalFormatting>
  <conditionalFormatting sqref="O19">
    <cfRule type="cellIs" dxfId="2152" priority="3644" operator="equal">
      <formula>"DESCRIPCIÓN INSUFICIENTE"</formula>
    </cfRule>
  </conditionalFormatting>
  <conditionalFormatting sqref="O19">
    <cfRule type="cellIs" dxfId="2151" priority="3645" operator="equal">
      <formula>"NO ESTÁ ACORDE A ITEM 5.2.1 (T.R.)"</formula>
    </cfRule>
  </conditionalFormatting>
  <conditionalFormatting sqref="O19">
    <cfRule type="cellIs" dxfId="2150" priority="3646" operator="equal">
      <formula>"ACORDE A ITEM 5.2.1 (T.R.)"</formula>
    </cfRule>
  </conditionalFormatting>
  <conditionalFormatting sqref="Q19">
    <cfRule type="containsBlanks" dxfId="2149" priority="3647">
      <formula>LEN(TRIM(Q19))=0</formula>
    </cfRule>
  </conditionalFormatting>
  <conditionalFormatting sqref="Q19">
    <cfRule type="cellIs" dxfId="2148" priority="3648" operator="equal">
      <formula>"REQUERIMIENTOS SUBSANADOS"</formula>
    </cfRule>
  </conditionalFormatting>
  <conditionalFormatting sqref="Q19">
    <cfRule type="containsText" dxfId="2147" priority="3649" operator="containsText" text="NO SUBSANABLE">
      <formula>NOT(ISERROR(SEARCH(("NO SUBSANABLE"),(Q19))))</formula>
    </cfRule>
  </conditionalFormatting>
  <conditionalFormatting sqref="Q19">
    <cfRule type="containsText" dxfId="2146" priority="3650" operator="containsText" text="PENDIENTES POR SUBSANAR">
      <formula>NOT(ISERROR(SEARCH(("PENDIENTES POR SUBSANAR"),(Q19))))</formula>
    </cfRule>
  </conditionalFormatting>
  <conditionalFormatting sqref="Q19">
    <cfRule type="containsText" dxfId="2145" priority="3651" operator="containsText" text="SIN OBSERVACIÓN">
      <formula>NOT(ISERROR(SEARCH(("SIN OBSERVACIÓN"),(Q19))))</formula>
    </cfRule>
  </conditionalFormatting>
  <conditionalFormatting sqref="R19">
    <cfRule type="containsBlanks" dxfId="2144" priority="3652">
      <formula>LEN(TRIM(R19))=0</formula>
    </cfRule>
  </conditionalFormatting>
  <conditionalFormatting sqref="R19">
    <cfRule type="cellIs" dxfId="2143" priority="3653" operator="equal">
      <formula>"NO CUMPLEN CON LO SOLICITADO"</formula>
    </cfRule>
  </conditionalFormatting>
  <conditionalFormatting sqref="R19">
    <cfRule type="cellIs" dxfId="2142" priority="3654" operator="equal">
      <formula>"CUMPLEN CON LO SOLICITADO"</formula>
    </cfRule>
  </conditionalFormatting>
  <conditionalFormatting sqref="R19">
    <cfRule type="cellIs" dxfId="2141" priority="3655" operator="equal">
      <formula>"PENDIENTES"</formula>
    </cfRule>
  </conditionalFormatting>
  <conditionalFormatting sqref="R19">
    <cfRule type="cellIs" dxfId="2140" priority="3656" operator="equal">
      <formula>"NINGUNO"</formula>
    </cfRule>
  </conditionalFormatting>
  <conditionalFormatting sqref="N38 N41">
    <cfRule type="expression" dxfId="2139" priority="3657">
      <formula>N38=" "</formula>
    </cfRule>
  </conditionalFormatting>
  <conditionalFormatting sqref="N38 N41">
    <cfRule type="expression" dxfId="2138" priority="3658">
      <formula>N38="NO PRESENTÓ CERTIFICADO"</formula>
    </cfRule>
  </conditionalFormatting>
  <conditionalFormatting sqref="N38 N41">
    <cfRule type="expression" dxfId="2137" priority="3659">
      <formula>N38="PRESENTÓ CERTIFICADO"</formula>
    </cfRule>
  </conditionalFormatting>
  <conditionalFormatting sqref="O38 O41">
    <cfRule type="cellIs" dxfId="2136" priority="3660" operator="equal">
      <formula>"PENDIENTE POR DESCRIPCIÓN"</formula>
    </cfRule>
  </conditionalFormatting>
  <conditionalFormatting sqref="O38 O41">
    <cfRule type="cellIs" dxfId="2135" priority="3661" operator="equal">
      <formula>"DESCRIPCIÓN INSUFICIENTE"</formula>
    </cfRule>
  </conditionalFormatting>
  <conditionalFormatting sqref="O38 O41">
    <cfRule type="cellIs" dxfId="2134" priority="3662" operator="equal">
      <formula>"NO ESTÁ ACORDE A ITEM 5.2.1 (T.R.)"</formula>
    </cfRule>
  </conditionalFormatting>
  <conditionalFormatting sqref="O38 O41">
    <cfRule type="cellIs" dxfId="2133" priority="3663" operator="equal">
      <formula>"ACORDE A ITEM 5.2.1 (T.R.)"</formula>
    </cfRule>
  </conditionalFormatting>
  <conditionalFormatting sqref="K35:K37">
    <cfRule type="expression" dxfId="2132" priority="3684">
      <formula>J35="NO CUMPLE"</formula>
    </cfRule>
  </conditionalFormatting>
  <conditionalFormatting sqref="K35:K37">
    <cfRule type="expression" dxfId="2131" priority="3685">
      <formula>J35="CUMPLE"</formula>
    </cfRule>
  </conditionalFormatting>
  <conditionalFormatting sqref="K38:K49">
    <cfRule type="expression" dxfId="2130" priority="3686">
      <formula>J38="NO CUMPLE"</formula>
    </cfRule>
  </conditionalFormatting>
  <conditionalFormatting sqref="K38:K49">
    <cfRule type="expression" dxfId="2129" priority="3687">
      <formula>J38="CUMPLE"</formula>
    </cfRule>
  </conditionalFormatting>
  <conditionalFormatting sqref="L38:L49">
    <cfRule type="cellIs" dxfId="2128" priority="3692" operator="equal">
      <formula>"NO CUMPLE"</formula>
    </cfRule>
  </conditionalFormatting>
  <conditionalFormatting sqref="L38:L49">
    <cfRule type="cellIs" dxfId="2127" priority="3693" operator="equal">
      <formula>"CUMPLE"</formula>
    </cfRule>
  </conditionalFormatting>
  <conditionalFormatting sqref="J64:J65">
    <cfRule type="cellIs" dxfId="2126" priority="1353" operator="equal">
      <formula>"NO CUMPLE"</formula>
    </cfRule>
  </conditionalFormatting>
  <conditionalFormatting sqref="J64:J65">
    <cfRule type="cellIs" dxfId="2125" priority="1354" operator="equal">
      <formula>"CUMPLE"</formula>
    </cfRule>
  </conditionalFormatting>
  <conditionalFormatting sqref="M57:M71">
    <cfRule type="expression" dxfId="2124" priority="1355">
      <formula>L57="NO CUMPLE"</formula>
    </cfRule>
  </conditionalFormatting>
  <conditionalFormatting sqref="M57:M71">
    <cfRule type="expression" dxfId="2123" priority="1356">
      <formula>L57="CUMPLE"</formula>
    </cfRule>
  </conditionalFormatting>
  <conditionalFormatting sqref="J57">
    <cfRule type="cellIs" dxfId="2122" priority="1357" operator="equal">
      <formula>"NO CUMPLE"</formula>
    </cfRule>
  </conditionalFormatting>
  <conditionalFormatting sqref="J57">
    <cfRule type="cellIs" dxfId="2121" priority="1358" operator="equal">
      <formula>"CUMPLE"</formula>
    </cfRule>
  </conditionalFormatting>
  <conditionalFormatting sqref="L57:L59">
    <cfRule type="cellIs" dxfId="2120" priority="1359" operator="equal">
      <formula>"NO CUMPLE"</formula>
    </cfRule>
  </conditionalFormatting>
  <conditionalFormatting sqref="L57:L59">
    <cfRule type="cellIs" dxfId="2119" priority="1360" operator="equal">
      <formula>"CUMPLE"</formula>
    </cfRule>
  </conditionalFormatting>
  <conditionalFormatting sqref="J58:J59">
    <cfRule type="cellIs" dxfId="2118" priority="1361" operator="equal">
      <formula>"NO CUMPLE"</formula>
    </cfRule>
  </conditionalFormatting>
  <conditionalFormatting sqref="J58:J59">
    <cfRule type="cellIs" dxfId="2117" priority="1362" operator="equal">
      <formula>"CUMPLE"</formula>
    </cfRule>
  </conditionalFormatting>
  <conditionalFormatting sqref="J60">
    <cfRule type="cellIs" dxfId="2116" priority="1363" operator="equal">
      <formula>"NO CUMPLE"</formula>
    </cfRule>
  </conditionalFormatting>
  <conditionalFormatting sqref="J60">
    <cfRule type="cellIs" dxfId="2115" priority="1364" operator="equal">
      <formula>"CUMPLE"</formula>
    </cfRule>
  </conditionalFormatting>
  <conditionalFormatting sqref="J61:J62">
    <cfRule type="cellIs" dxfId="2114" priority="1365" operator="equal">
      <formula>"NO CUMPLE"</formula>
    </cfRule>
  </conditionalFormatting>
  <conditionalFormatting sqref="J61:J62">
    <cfRule type="cellIs" dxfId="2113" priority="1366" operator="equal">
      <formula>"CUMPLE"</formula>
    </cfRule>
  </conditionalFormatting>
  <conditionalFormatting sqref="J63">
    <cfRule type="cellIs" dxfId="2112" priority="1367" operator="equal">
      <formula>"NO CUMPLE"</formula>
    </cfRule>
  </conditionalFormatting>
  <conditionalFormatting sqref="J63">
    <cfRule type="cellIs" dxfId="2111" priority="1368" operator="equal">
      <formula>"CUMPLE"</formula>
    </cfRule>
  </conditionalFormatting>
  <conditionalFormatting sqref="J66">
    <cfRule type="cellIs" dxfId="2110" priority="1369" operator="equal">
      <formula>"NO CUMPLE"</formula>
    </cfRule>
  </conditionalFormatting>
  <conditionalFormatting sqref="J66">
    <cfRule type="cellIs" dxfId="2109" priority="1370" operator="equal">
      <formula>"CUMPLE"</formula>
    </cfRule>
  </conditionalFormatting>
  <conditionalFormatting sqref="J67:J68">
    <cfRule type="cellIs" dxfId="2108" priority="1371" operator="equal">
      <formula>"NO CUMPLE"</formula>
    </cfRule>
  </conditionalFormatting>
  <conditionalFormatting sqref="J67:J68">
    <cfRule type="cellIs" dxfId="2107" priority="1372" operator="equal">
      <formula>"CUMPLE"</formula>
    </cfRule>
  </conditionalFormatting>
  <conditionalFormatting sqref="J69">
    <cfRule type="cellIs" dxfId="2106" priority="1373" operator="equal">
      <formula>"NO CUMPLE"</formula>
    </cfRule>
  </conditionalFormatting>
  <conditionalFormatting sqref="J69">
    <cfRule type="cellIs" dxfId="2105" priority="1374" operator="equal">
      <formula>"CUMPLE"</formula>
    </cfRule>
  </conditionalFormatting>
  <conditionalFormatting sqref="J70:J71">
    <cfRule type="cellIs" dxfId="2104" priority="1375" operator="equal">
      <formula>"NO CUMPLE"</formula>
    </cfRule>
  </conditionalFormatting>
  <conditionalFormatting sqref="J70:J71">
    <cfRule type="cellIs" dxfId="2103" priority="1376" operator="equal">
      <formula>"CUMPLE"</formula>
    </cfRule>
  </conditionalFormatting>
  <conditionalFormatting sqref="K57:K59">
    <cfRule type="expression" dxfId="2102" priority="1377">
      <formula>J57="NO CUMPLE"</formula>
    </cfRule>
  </conditionalFormatting>
  <conditionalFormatting sqref="K57:K59">
    <cfRule type="expression" dxfId="2101" priority="1378">
      <formula>J57="CUMPLE"</formula>
    </cfRule>
  </conditionalFormatting>
  <conditionalFormatting sqref="K60:K71">
    <cfRule type="expression" dxfId="2100" priority="1379">
      <formula>J60="NO CUMPLE"</formula>
    </cfRule>
  </conditionalFormatting>
  <conditionalFormatting sqref="K60:K71">
    <cfRule type="expression" dxfId="2099" priority="1380">
      <formula>J60="CUMPLE"</formula>
    </cfRule>
  </conditionalFormatting>
  <conditionalFormatting sqref="L60:L71">
    <cfRule type="cellIs" dxfId="2098" priority="1381" operator="equal">
      <formula>"NO CUMPLE"</formula>
    </cfRule>
  </conditionalFormatting>
  <conditionalFormatting sqref="L60:L71">
    <cfRule type="cellIs" dxfId="2097" priority="1382" operator="equal">
      <formula>"CUMPLE"</formula>
    </cfRule>
  </conditionalFormatting>
  <conditionalFormatting sqref="J130:J131">
    <cfRule type="cellIs" dxfId="2096" priority="1263" operator="equal">
      <formula>"NO CUMPLE"</formula>
    </cfRule>
  </conditionalFormatting>
  <conditionalFormatting sqref="J130:J131">
    <cfRule type="cellIs" dxfId="2095" priority="1264" operator="equal">
      <formula>"CUMPLE"</formula>
    </cfRule>
  </conditionalFormatting>
  <conditionalFormatting sqref="M123:M137">
    <cfRule type="expression" dxfId="2094" priority="1265">
      <formula>L123="NO CUMPLE"</formula>
    </cfRule>
  </conditionalFormatting>
  <conditionalFormatting sqref="M123:M137">
    <cfRule type="expression" dxfId="2093" priority="1266">
      <formula>L123="CUMPLE"</formula>
    </cfRule>
  </conditionalFormatting>
  <conditionalFormatting sqref="J123">
    <cfRule type="cellIs" dxfId="2092" priority="1267" operator="equal">
      <formula>"NO CUMPLE"</formula>
    </cfRule>
  </conditionalFormatting>
  <conditionalFormatting sqref="J123">
    <cfRule type="cellIs" dxfId="2091" priority="1268" operator="equal">
      <formula>"CUMPLE"</formula>
    </cfRule>
  </conditionalFormatting>
  <conditionalFormatting sqref="L123:L125">
    <cfRule type="cellIs" dxfId="2090" priority="1269" operator="equal">
      <formula>"NO CUMPLE"</formula>
    </cfRule>
  </conditionalFormatting>
  <conditionalFormatting sqref="L123:L125">
    <cfRule type="cellIs" dxfId="2089" priority="1270" operator="equal">
      <formula>"CUMPLE"</formula>
    </cfRule>
  </conditionalFormatting>
  <conditionalFormatting sqref="J124:J125">
    <cfRule type="cellIs" dxfId="2088" priority="1271" operator="equal">
      <formula>"NO CUMPLE"</formula>
    </cfRule>
  </conditionalFormatting>
  <conditionalFormatting sqref="J124:J125">
    <cfRule type="cellIs" dxfId="2087" priority="1272" operator="equal">
      <formula>"CUMPLE"</formula>
    </cfRule>
  </conditionalFormatting>
  <conditionalFormatting sqref="J126">
    <cfRule type="cellIs" dxfId="2086" priority="1273" operator="equal">
      <formula>"NO CUMPLE"</formula>
    </cfRule>
  </conditionalFormatting>
  <conditionalFormatting sqref="J126">
    <cfRule type="cellIs" dxfId="2085" priority="1274" operator="equal">
      <formula>"CUMPLE"</formula>
    </cfRule>
  </conditionalFormatting>
  <conditionalFormatting sqref="J127:J128">
    <cfRule type="cellIs" dxfId="2084" priority="1275" operator="equal">
      <formula>"NO CUMPLE"</formula>
    </cfRule>
  </conditionalFormatting>
  <conditionalFormatting sqref="J127:J128">
    <cfRule type="cellIs" dxfId="2083" priority="1276" operator="equal">
      <formula>"CUMPLE"</formula>
    </cfRule>
  </conditionalFormatting>
  <conditionalFormatting sqref="J129">
    <cfRule type="cellIs" dxfId="2082" priority="1277" operator="equal">
      <formula>"NO CUMPLE"</formula>
    </cfRule>
  </conditionalFormatting>
  <conditionalFormatting sqref="J129">
    <cfRule type="cellIs" dxfId="2081" priority="1278" operator="equal">
      <formula>"CUMPLE"</formula>
    </cfRule>
  </conditionalFormatting>
  <conditionalFormatting sqref="J132">
    <cfRule type="cellIs" dxfId="2080" priority="1279" operator="equal">
      <formula>"NO CUMPLE"</formula>
    </cfRule>
  </conditionalFormatting>
  <conditionalFormatting sqref="J132">
    <cfRule type="cellIs" dxfId="2079" priority="1280" operator="equal">
      <formula>"CUMPLE"</formula>
    </cfRule>
  </conditionalFormatting>
  <conditionalFormatting sqref="J133:J134">
    <cfRule type="cellIs" dxfId="2078" priority="1281" operator="equal">
      <formula>"NO CUMPLE"</formula>
    </cfRule>
  </conditionalFormatting>
  <conditionalFormatting sqref="J133:J134">
    <cfRule type="cellIs" dxfId="2077" priority="1282" operator="equal">
      <formula>"CUMPLE"</formula>
    </cfRule>
  </conditionalFormatting>
  <conditionalFormatting sqref="J135">
    <cfRule type="cellIs" dxfId="2076" priority="1283" operator="equal">
      <formula>"NO CUMPLE"</formula>
    </cfRule>
  </conditionalFormatting>
  <conditionalFormatting sqref="J135">
    <cfRule type="cellIs" dxfId="2075" priority="1284" operator="equal">
      <formula>"CUMPLE"</formula>
    </cfRule>
  </conditionalFormatting>
  <conditionalFormatting sqref="J136:J137">
    <cfRule type="cellIs" dxfId="2074" priority="1285" operator="equal">
      <formula>"NO CUMPLE"</formula>
    </cfRule>
  </conditionalFormatting>
  <conditionalFormatting sqref="J136:J137">
    <cfRule type="cellIs" dxfId="2073" priority="1286" operator="equal">
      <formula>"CUMPLE"</formula>
    </cfRule>
  </conditionalFormatting>
  <conditionalFormatting sqref="K123:K125">
    <cfRule type="expression" dxfId="2072" priority="1287">
      <formula>J123="NO CUMPLE"</formula>
    </cfRule>
  </conditionalFormatting>
  <conditionalFormatting sqref="K123:K125">
    <cfRule type="expression" dxfId="2071" priority="1288">
      <formula>J123="CUMPLE"</formula>
    </cfRule>
  </conditionalFormatting>
  <conditionalFormatting sqref="K126:K137">
    <cfRule type="expression" dxfId="2070" priority="1289">
      <formula>J126="NO CUMPLE"</formula>
    </cfRule>
  </conditionalFormatting>
  <conditionalFormatting sqref="K126:K137">
    <cfRule type="expression" dxfId="2069" priority="1290">
      <formula>J126="CUMPLE"</formula>
    </cfRule>
  </conditionalFormatting>
  <conditionalFormatting sqref="L126:L137">
    <cfRule type="cellIs" dxfId="2068" priority="1291" operator="equal">
      <formula>"NO CUMPLE"</formula>
    </cfRule>
  </conditionalFormatting>
  <conditionalFormatting sqref="L126:L137">
    <cfRule type="cellIs" dxfId="2067" priority="1292" operator="equal">
      <formula>"CUMPLE"</formula>
    </cfRule>
  </conditionalFormatting>
  <conditionalFormatting sqref="M145:M147">
    <cfRule type="expression" dxfId="2066" priority="1235">
      <formula>L145="NO CUMPLE"</formula>
    </cfRule>
  </conditionalFormatting>
  <conditionalFormatting sqref="M145:M147">
    <cfRule type="expression" dxfId="2065" priority="1236">
      <formula>L145="CUMPLE"</formula>
    </cfRule>
  </conditionalFormatting>
  <conditionalFormatting sqref="J145">
    <cfRule type="cellIs" dxfId="2064" priority="1237" operator="equal">
      <formula>"NO CUMPLE"</formula>
    </cfRule>
  </conditionalFormatting>
  <conditionalFormatting sqref="J145">
    <cfRule type="cellIs" dxfId="2063" priority="1238" operator="equal">
      <formula>"CUMPLE"</formula>
    </cfRule>
  </conditionalFormatting>
  <conditionalFormatting sqref="L145:L147">
    <cfRule type="cellIs" dxfId="2062" priority="1239" operator="equal">
      <formula>"NO CUMPLE"</formula>
    </cfRule>
  </conditionalFormatting>
  <conditionalFormatting sqref="L145:L147">
    <cfRule type="cellIs" dxfId="2061" priority="1240" operator="equal">
      <formula>"CUMPLE"</formula>
    </cfRule>
  </conditionalFormatting>
  <conditionalFormatting sqref="J146:J147">
    <cfRule type="cellIs" dxfId="2060" priority="1241" operator="equal">
      <formula>"NO CUMPLE"</formula>
    </cfRule>
  </conditionalFormatting>
  <conditionalFormatting sqref="J146:J147">
    <cfRule type="cellIs" dxfId="2059" priority="1242" operator="equal">
      <formula>"CUMPLE"</formula>
    </cfRule>
  </conditionalFormatting>
  <conditionalFormatting sqref="K145:K147">
    <cfRule type="expression" dxfId="2058" priority="1257">
      <formula>J145="NO CUMPLE"</formula>
    </cfRule>
  </conditionalFormatting>
  <conditionalFormatting sqref="K145:K147">
    <cfRule type="expression" dxfId="2057" priority="1258">
      <formula>J145="CUMPLE"</formula>
    </cfRule>
  </conditionalFormatting>
  <conditionalFormatting sqref="J174:J175">
    <cfRule type="cellIs" dxfId="2056" priority="1203" operator="equal">
      <formula>"NO CUMPLE"</formula>
    </cfRule>
  </conditionalFormatting>
  <conditionalFormatting sqref="J174:J175">
    <cfRule type="cellIs" dxfId="2055" priority="1204" operator="equal">
      <formula>"CUMPLE"</formula>
    </cfRule>
  </conditionalFormatting>
  <conditionalFormatting sqref="M167:M181">
    <cfRule type="expression" dxfId="2054" priority="1205">
      <formula>L167="NO CUMPLE"</formula>
    </cfRule>
  </conditionalFormatting>
  <conditionalFormatting sqref="M167:M181">
    <cfRule type="expression" dxfId="2053" priority="1206">
      <formula>L167="CUMPLE"</formula>
    </cfRule>
  </conditionalFormatting>
  <conditionalFormatting sqref="J167">
    <cfRule type="cellIs" dxfId="2052" priority="1207" operator="equal">
      <formula>"NO CUMPLE"</formula>
    </cfRule>
  </conditionalFormatting>
  <conditionalFormatting sqref="J167">
    <cfRule type="cellIs" dxfId="2051" priority="1208" operator="equal">
      <formula>"CUMPLE"</formula>
    </cfRule>
  </conditionalFormatting>
  <conditionalFormatting sqref="L167:L169">
    <cfRule type="cellIs" dxfId="2050" priority="1209" operator="equal">
      <formula>"NO CUMPLE"</formula>
    </cfRule>
  </conditionalFormatting>
  <conditionalFormatting sqref="L167:L169">
    <cfRule type="cellIs" dxfId="2049" priority="1210" operator="equal">
      <formula>"CUMPLE"</formula>
    </cfRule>
  </conditionalFormatting>
  <conditionalFormatting sqref="J168:J169">
    <cfRule type="cellIs" dxfId="2048" priority="1211" operator="equal">
      <formula>"NO CUMPLE"</formula>
    </cfRule>
  </conditionalFormatting>
  <conditionalFormatting sqref="J168:J169">
    <cfRule type="cellIs" dxfId="2047" priority="1212" operator="equal">
      <formula>"CUMPLE"</formula>
    </cfRule>
  </conditionalFormatting>
  <conditionalFormatting sqref="J170">
    <cfRule type="cellIs" dxfId="2046" priority="1213" operator="equal">
      <formula>"NO CUMPLE"</formula>
    </cfRule>
  </conditionalFormatting>
  <conditionalFormatting sqref="J170">
    <cfRule type="cellIs" dxfId="2045" priority="1214" operator="equal">
      <formula>"CUMPLE"</formula>
    </cfRule>
  </conditionalFormatting>
  <conditionalFormatting sqref="J171:J172">
    <cfRule type="cellIs" dxfId="2044" priority="1215" operator="equal">
      <formula>"NO CUMPLE"</formula>
    </cfRule>
  </conditionalFormatting>
  <conditionalFormatting sqref="J171:J172">
    <cfRule type="cellIs" dxfId="2043" priority="1216" operator="equal">
      <formula>"CUMPLE"</formula>
    </cfRule>
  </conditionalFormatting>
  <conditionalFormatting sqref="J173">
    <cfRule type="cellIs" dxfId="2042" priority="1217" operator="equal">
      <formula>"NO CUMPLE"</formula>
    </cfRule>
  </conditionalFormatting>
  <conditionalFormatting sqref="J173">
    <cfRule type="cellIs" dxfId="2041" priority="1218" operator="equal">
      <formula>"CUMPLE"</formula>
    </cfRule>
  </conditionalFormatting>
  <conditionalFormatting sqref="J176">
    <cfRule type="cellIs" dxfId="2040" priority="1219" operator="equal">
      <formula>"NO CUMPLE"</formula>
    </cfRule>
  </conditionalFormatting>
  <conditionalFormatting sqref="J176">
    <cfRule type="cellIs" dxfId="2039" priority="1220" operator="equal">
      <formula>"CUMPLE"</formula>
    </cfRule>
  </conditionalFormatting>
  <conditionalFormatting sqref="J177:J178">
    <cfRule type="cellIs" dxfId="2038" priority="1221" operator="equal">
      <formula>"NO CUMPLE"</formula>
    </cfRule>
  </conditionalFormatting>
  <conditionalFormatting sqref="J177:J178">
    <cfRule type="cellIs" dxfId="2037" priority="1222" operator="equal">
      <formula>"CUMPLE"</formula>
    </cfRule>
  </conditionalFormatting>
  <conditionalFormatting sqref="J179">
    <cfRule type="cellIs" dxfId="2036" priority="1223" operator="equal">
      <formula>"NO CUMPLE"</formula>
    </cfRule>
  </conditionalFormatting>
  <conditionalFormatting sqref="J179">
    <cfRule type="cellIs" dxfId="2035" priority="1224" operator="equal">
      <formula>"CUMPLE"</formula>
    </cfRule>
  </conditionalFormatting>
  <conditionalFormatting sqref="J180:J181">
    <cfRule type="cellIs" dxfId="2034" priority="1225" operator="equal">
      <formula>"NO CUMPLE"</formula>
    </cfRule>
  </conditionalFormatting>
  <conditionalFormatting sqref="J180:J181">
    <cfRule type="cellIs" dxfId="2033" priority="1226" operator="equal">
      <formula>"CUMPLE"</formula>
    </cfRule>
  </conditionalFormatting>
  <conditionalFormatting sqref="K167:K169">
    <cfRule type="expression" dxfId="2032" priority="1227">
      <formula>J167="NO CUMPLE"</formula>
    </cfRule>
  </conditionalFormatting>
  <conditionalFormatting sqref="K167:K169">
    <cfRule type="expression" dxfId="2031" priority="1228">
      <formula>J167="CUMPLE"</formula>
    </cfRule>
  </conditionalFormatting>
  <conditionalFormatting sqref="K170:K181">
    <cfRule type="expression" dxfId="2030" priority="1229">
      <formula>J170="NO CUMPLE"</formula>
    </cfRule>
  </conditionalFormatting>
  <conditionalFormatting sqref="K170:K181">
    <cfRule type="expression" dxfId="2029" priority="1230">
      <formula>J170="CUMPLE"</formula>
    </cfRule>
  </conditionalFormatting>
  <conditionalFormatting sqref="L170:L181">
    <cfRule type="cellIs" dxfId="2028" priority="1231" operator="equal">
      <formula>"NO CUMPLE"</formula>
    </cfRule>
  </conditionalFormatting>
  <conditionalFormatting sqref="L170:L181">
    <cfRule type="cellIs" dxfId="2027" priority="1232" operator="equal">
      <formula>"CUMPLE"</formula>
    </cfRule>
  </conditionalFormatting>
  <conditionalFormatting sqref="J196:J197">
    <cfRule type="cellIs" dxfId="2026" priority="1173" operator="equal">
      <formula>"NO CUMPLE"</formula>
    </cfRule>
  </conditionalFormatting>
  <conditionalFormatting sqref="J196:J197">
    <cfRule type="cellIs" dxfId="2025" priority="1174" operator="equal">
      <formula>"CUMPLE"</formula>
    </cfRule>
  </conditionalFormatting>
  <conditionalFormatting sqref="M189:M203">
    <cfRule type="expression" dxfId="2024" priority="1175">
      <formula>L189="NO CUMPLE"</formula>
    </cfRule>
  </conditionalFormatting>
  <conditionalFormatting sqref="M189:M203">
    <cfRule type="expression" dxfId="2023" priority="1176">
      <formula>L189="CUMPLE"</formula>
    </cfRule>
  </conditionalFormatting>
  <conditionalFormatting sqref="J189">
    <cfRule type="cellIs" dxfId="2022" priority="1177" operator="equal">
      <formula>"NO CUMPLE"</formula>
    </cfRule>
  </conditionalFormatting>
  <conditionalFormatting sqref="J189">
    <cfRule type="cellIs" dxfId="2021" priority="1178" operator="equal">
      <formula>"CUMPLE"</formula>
    </cfRule>
  </conditionalFormatting>
  <conditionalFormatting sqref="L189:L191">
    <cfRule type="cellIs" dxfId="2020" priority="1179" operator="equal">
      <formula>"NO CUMPLE"</formula>
    </cfRule>
  </conditionalFormatting>
  <conditionalFormatting sqref="L189:L191">
    <cfRule type="cellIs" dxfId="2019" priority="1180" operator="equal">
      <formula>"CUMPLE"</formula>
    </cfRule>
  </conditionalFormatting>
  <conditionalFormatting sqref="J190:J191">
    <cfRule type="cellIs" dxfId="2018" priority="1181" operator="equal">
      <formula>"NO CUMPLE"</formula>
    </cfRule>
  </conditionalFormatting>
  <conditionalFormatting sqref="J190:J191">
    <cfRule type="cellIs" dxfId="2017" priority="1182" operator="equal">
      <formula>"CUMPLE"</formula>
    </cfRule>
  </conditionalFormatting>
  <conditionalFormatting sqref="J192">
    <cfRule type="cellIs" dxfId="2016" priority="1183" operator="equal">
      <formula>"NO CUMPLE"</formula>
    </cfRule>
  </conditionalFormatting>
  <conditionalFormatting sqref="J192">
    <cfRule type="cellIs" dxfId="2015" priority="1184" operator="equal">
      <formula>"CUMPLE"</formula>
    </cfRule>
  </conditionalFormatting>
  <conditionalFormatting sqref="J193:J194">
    <cfRule type="cellIs" dxfId="2014" priority="1185" operator="equal">
      <formula>"NO CUMPLE"</formula>
    </cfRule>
  </conditionalFormatting>
  <conditionalFormatting sqref="J193:J194">
    <cfRule type="cellIs" dxfId="2013" priority="1186" operator="equal">
      <formula>"CUMPLE"</formula>
    </cfRule>
  </conditionalFormatting>
  <conditionalFormatting sqref="J195">
    <cfRule type="cellIs" dxfId="2012" priority="1187" operator="equal">
      <formula>"NO CUMPLE"</formula>
    </cfRule>
  </conditionalFormatting>
  <conditionalFormatting sqref="J195">
    <cfRule type="cellIs" dxfId="2011" priority="1188" operator="equal">
      <formula>"CUMPLE"</formula>
    </cfRule>
  </conditionalFormatting>
  <conditionalFormatting sqref="J198">
    <cfRule type="cellIs" dxfId="2010" priority="1189" operator="equal">
      <formula>"NO CUMPLE"</formula>
    </cfRule>
  </conditionalFormatting>
  <conditionalFormatting sqref="J198">
    <cfRule type="cellIs" dxfId="2009" priority="1190" operator="equal">
      <formula>"CUMPLE"</formula>
    </cfRule>
  </conditionalFormatting>
  <conditionalFormatting sqref="J199:J200">
    <cfRule type="cellIs" dxfId="2008" priority="1191" operator="equal">
      <formula>"NO CUMPLE"</formula>
    </cfRule>
  </conditionalFormatting>
  <conditionalFormatting sqref="J199:J200">
    <cfRule type="cellIs" dxfId="2007" priority="1192" operator="equal">
      <formula>"CUMPLE"</formula>
    </cfRule>
  </conditionalFormatting>
  <conditionalFormatting sqref="J201">
    <cfRule type="cellIs" dxfId="2006" priority="1193" operator="equal">
      <formula>"NO CUMPLE"</formula>
    </cfRule>
  </conditionalFormatting>
  <conditionalFormatting sqref="J201">
    <cfRule type="cellIs" dxfId="2005" priority="1194" operator="equal">
      <formula>"CUMPLE"</formula>
    </cfRule>
  </conditionalFormatting>
  <conditionalFormatting sqref="J202:J203">
    <cfRule type="cellIs" dxfId="2004" priority="1195" operator="equal">
      <formula>"NO CUMPLE"</formula>
    </cfRule>
  </conditionalFormatting>
  <conditionalFormatting sqref="J202:J203">
    <cfRule type="cellIs" dxfId="2003" priority="1196" operator="equal">
      <formula>"CUMPLE"</formula>
    </cfRule>
  </conditionalFormatting>
  <conditionalFormatting sqref="K189:K191">
    <cfRule type="expression" dxfId="2002" priority="1197">
      <formula>J189="NO CUMPLE"</formula>
    </cfRule>
  </conditionalFormatting>
  <conditionalFormatting sqref="K189:K191">
    <cfRule type="expression" dxfId="2001" priority="1198">
      <formula>J189="CUMPLE"</formula>
    </cfRule>
  </conditionalFormatting>
  <conditionalFormatting sqref="K192:K203">
    <cfRule type="expression" dxfId="2000" priority="1199">
      <formula>J192="NO CUMPLE"</formula>
    </cfRule>
  </conditionalFormatting>
  <conditionalFormatting sqref="K192:K203">
    <cfRule type="expression" dxfId="1999" priority="1200">
      <formula>J192="CUMPLE"</formula>
    </cfRule>
  </conditionalFormatting>
  <conditionalFormatting sqref="L192:L203">
    <cfRule type="cellIs" dxfId="1998" priority="1201" operator="equal">
      <formula>"NO CUMPLE"</formula>
    </cfRule>
  </conditionalFormatting>
  <conditionalFormatting sqref="L192:L203">
    <cfRule type="cellIs" dxfId="1997" priority="1202" operator="equal">
      <formula>"CUMPLE"</formula>
    </cfRule>
  </conditionalFormatting>
  <conditionalFormatting sqref="H66 H69">
    <cfRule type="notContainsBlanks" dxfId="1996" priority="1172">
      <formula>LEN(TRIM(H66))&gt;0</formula>
    </cfRule>
  </conditionalFormatting>
  <conditionalFormatting sqref="I66 I69">
    <cfRule type="notContainsBlanks" dxfId="1995" priority="1171">
      <formula>LEN(TRIM(I66))&gt;0</formula>
    </cfRule>
  </conditionalFormatting>
  <conditionalFormatting sqref="P38">
    <cfRule type="expression" dxfId="1994" priority="1154">
      <formula>Q38="NO SUBSANABLE"</formula>
    </cfRule>
  </conditionalFormatting>
  <conditionalFormatting sqref="P38">
    <cfRule type="expression" dxfId="1993" priority="1155">
      <formula>Q38="REQUERIMIENTOS SUBSANADOS"</formula>
    </cfRule>
  </conditionalFormatting>
  <conditionalFormatting sqref="P38">
    <cfRule type="expression" dxfId="1992" priority="1156">
      <formula>Q38="PENDIENTES POR SUBSANAR"</formula>
    </cfRule>
  </conditionalFormatting>
  <conditionalFormatting sqref="P38">
    <cfRule type="expression" dxfId="1991" priority="1157">
      <formula>Q38="SIN OBSERVACIÓN"</formula>
    </cfRule>
  </conditionalFormatting>
  <conditionalFormatting sqref="P38">
    <cfRule type="containsBlanks" dxfId="1990" priority="1158">
      <formula>LEN(TRIM(P38))=0</formula>
    </cfRule>
  </conditionalFormatting>
  <conditionalFormatting sqref="Q38">
    <cfRule type="containsBlanks" dxfId="1989" priority="1159">
      <formula>LEN(TRIM(Q38))=0</formula>
    </cfRule>
  </conditionalFormatting>
  <conditionalFormatting sqref="Q38">
    <cfRule type="cellIs" dxfId="1988" priority="1160" operator="equal">
      <formula>"REQUERIMIENTOS SUBSANADOS"</formula>
    </cfRule>
  </conditionalFormatting>
  <conditionalFormatting sqref="Q38">
    <cfRule type="containsText" dxfId="1987" priority="1161" operator="containsText" text="NO SUBSANABLE">
      <formula>NOT(ISERROR(SEARCH(("NO SUBSANABLE"),(Q38))))</formula>
    </cfRule>
  </conditionalFormatting>
  <conditionalFormatting sqref="Q38">
    <cfRule type="containsText" dxfId="1986" priority="1162" operator="containsText" text="PENDIENTES POR SUBSANAR">
      <formula>NOT(ISERROR(SEARCH(("PENDIENTES POR SUBSANAR"),(Q38))))</formula>
    </cfRule>
  </conditionalFormatting>
  <conditionalFormatting sqref="Q38">
    <cfRule type="containsText" dxfId="1985" priority="1163" operator="containsText" text="SIN OBSERVACIÓN">
      <formula>NOT(ISERROR(SEARCH(("SIN OBSERVACIÓN"),(Q38))))</formula>
    </cfRule>
  </conditionalFormatting>
  <conditionalFormatting sqref="P41">
    <cfRule type="expression" dxfId="1984" priority="1139">
      <formula>Q41="NO SUBSANABLE"</formula>
    </cfRule>
  </conditionalFormatting>
  <conditionalFormatting sqref="P41">
    <cfRule type="expression" dxfId="1983" priority="1140">
      <formula>Q41="REQUERIMIENTOS SUBSANADOS"</formula>
    </cfRule>
  </conditionalFormatting>
  <conditionalFormatting sqref="P41">
    <cfRule type="expression" dxfId="1982" priority="1141">
      <formula>Q41="PENDIENTES POR SUBSANAR"</formula>
    </cfRule>
  </conditionalFormatting>
  <conditionalFormatting sqref="P41">
    <cfRule type="expression" dxfId="1981" priority="1142">
      <formula>Q41="SIN OBSERVACIÓN"</formula>
    </cfRule>
  </conditionalFormatting>
  <conditionalFormatting sqref="P41">
    <cfRule type="containsBlanks" dxfId="1980" priority="1143">
      <formula>LEN(TRIM(P41))=0</formula>
    </cfRule>
  </conditionalFormatting>
  <conditionalFormatting sqref="Q41">
    <cfRule type="containsBlanks" dxfId="1979" priority="1144">
      <formula>LEN(TRIM(Q41))=0</formula>
    </cfRule>
  </conditionalFormatting>
  <conditionalFormatting sqref="Q41">
    <cfRule type="cellIs" dxfId="1978" priority="1145" operator="equal">
      <formula>"REQUERIMIENTOS SUBSANADOS"</formula>
    </cfRule>
  </conditionalFormatting>
  <conditionalFormatting sqref="Q41">
    <cfRule type="containsText" dxfId="1977" priority="1146" operator="containsText" text="NO SUBSANABLE">
      <formula>NOT(ISERROR(SEARCH(("NO SUBSANABLE"),(Q41))))</formula>
    </cfRule>
  </conditionalFormatting>
  <conditionalFormatting sqref="Q41">
    <cfRule type="containsText" dxfId="1976" priority="1147" operator="containsText" text="PENDIENTES POR SUBSANAR">
      <formula>NOT(ISERROR(SEARCH(("PENDIENTES POR SUBSANAR"),(Q41))))</formula>
    </cfRule>
  </conditionalFormatting>
  <conditionalFormatting sqref="Q41">
    <cfRule type="containsText" dxfId="1975" priority="1148" operator="containsText" text="SIN OBSERVACIÓN">
      <formula>NOT(ISERROR(SEARCH(("SIN OBSERVACIÓN"),(Q41))))</formula>
    </cfRule>
  </conditionalFormatting>
  <conditionalFormatting sqref="R41">
    <cfRule type="containsBlanks" dxfId="1974" priority="1149">
      <formula>LEN(TRIM(R41))=0</formula>
    </cfRule>
  </conditionalFormatting>
  <conditionalFormatting sqref="R41">
    <cfRule type="cellIs" dxfId="1973" priority="1150" operator="equal">
      <formula>"NO CUMPLEN CON LO SOLICITADO"</formula>
    </cfRule>
  </conditionalFormatting>
  <conditionalFormatting sqref="R41">
    <cfRule type="cellIs" dxfId="1972" priority="1151" operator="equal">
      <formula>"CUMPLEN CON LO SOLICITADO"</formula>
    </cfRule>
  </conditionalFormatting>
  <conditionalFormatting sqref="R41">
    <cfRule type="cellIs" dxfId="1971" priority="1152" operator="equal">
      <formula>"PENDIENTES"</formula>
    </cfRule>
  </conditionalFormatting>
  <conditionalFormatting sqref="R41">
    <cfRule type="cellIs" dxfId="1970" priority="1153" operator="equal">
      <formula>"NINGUNO"</formula>
    </cfRule>
  </conditionalFormatting>
  <conditionalFormatting sqref="Q44">
    <cfRule type="containsBlanks" dxfId="1969" priority="1129">
      <formula>LEN(TRIM(Q44))=0</formula>
    </cfRule>
  </conditionalFormatting>
  <conditionalFormatting sqref="Q44">
    <cfRule type="cellIs" dxfId="1968" priority="1130" operator="equal">
      <formula>"REQUERIMIENTOS SUBSANADOS"</formula>
    </cfRule>
  </conditionalFormatting>
  <conditionalFormatting sqref="Q44">
    <cfRule type="containsText" dxfId="1967" priority="1131" operator="containsText" text="NO SUBSANABLE">
      <formula>NOT(ISERROR(SEARCH(("NO SUBSANABLE"),(Q44))))</formula>
    </cfRule>
  </conditionalFormatting>
  <conditionalFormatting sqref="Q44">
    <cfRule type="containsText" dxfId="1966" priority="1132" operator="containsText" text="PENDIENTES POR SUBSANAR">
      <formula>NOT(ISERROR(SEARCH(("PENDIENTES POR SUBSANAR"),(Q44))))</formula>
    </cfRule>
  </conditionalFormatting>
  <conditionalFormatting sqref="Q44">
    <cfRule type="containsText" dxfId="1965" priority="1133" operator="containsText" text="SIN OBSERVACIÓN">
      <formula>NOT(ISERROR(SEARCH(("SIN OBSERVACIÓN"),(Q44))))</formula>
    </cfRule>
  </conditionalFormatting>
  <conditionalFormatting sqref="R44">
    <cfRule type="containsBlanks" dxfId="1964" priority="1134">
      <formula>LEN(TRIM(R44))=0</formula>
    </cfRule>
  </conditionalFormatting>
  <conditionalFormatting sqref="R44">
    <cfRule type="cellIs" dxfId="1963" priority="1135" operator="equal">
      <formula>"NO CUMPLEN CON LO SOLICITADO"</formula>
    </cfRule>
  </conditionalFormatting>
  <conditionalFormatting sqref="R44">
    <cfRule type="cellIs" dxfId="1962" priority="1136" operator="equal">
      <formula>"CUMPLEN CON LO SOLICITADO"</formula>
    </cfRule>
  </conditionalFormatting>
  <conditionalFormatting sqref="R44">
    <cfRule type="cellIs" dxfId="1961" priority="1137" operator="equal">
      <formula>"PENDIENTES"</formula>
    </cfRule>
  </conditionalFormatting>
  <conditionalFormatting sqref="R44">
    <cfRule type="cellIs" dxfId="1960" priority="1138" operator="equal">
      <formula>"NINGUNO"</formula>
    </cfRule>
  </conditionalFormatting>
  <conditionalFormatting sqref="P60 P63">
    <cfRule type="expression" dxfId="1959" priority="1109">
      <formula>Q60="NO SUBSANABLE"</formula>
    </cfRule>
  </conditionalFormatting>
  <conditionalFormatting sqref="P60 P63">
    <cfRule type="expression" dxfId="1958" priority="1110">
      <formula>Q60="REQUERIMIENTOS SUBSANADOS"</formula>
    </cfRule>
  </conditionalFormatting>
  <conditionalFormatting sqref="P60 P63">
    <cfRule type="expression" dxfId="1957" priority="1111">
      <formula>Q60="PENDIENTES POR SUBSANAR"</formula>
    </cfRule>
  </conditionalFormatting>
  <conditionalFormatting sqref="P60 P63">
    <cfRule type="expression" dxfId="1956" priority="1112">
      <formula>Q60="SIN OBSERVACIÓN"</formula>
    </cfRule>
  </conditionalFormatting>
  <conditionalFormatting sqref="P60 P63">
    <cfRule type="containsBlanks" dxfId="1955" priority="1113">
      <formula>LEN(TRIM(P60))=0</formula>
    </cfRule>
  </conditionalFormatting>
  <conditionalFormatting sqref="Q60 Q63">
    <cfRule type="containsBlanks" dxfId="1954" priority="1114">
      <formula>LEN(TRIM(Q60))=0</formula>
    </cfRule>
  </conditionalFormatting>
  <conditionalFormatting sqref="Q60 Q63">
    <cfRule type="cellIs" dxfId="1953" priority="1115" operator="equal">
      <formula>"REQUERIMIENTOS SUBSANADOS"</formula>
    </cfRule>
  </conditionalFormatting>
  <conditionalFormatting sqref="Q60 Q63">
    <cfRule type="containsText" dxfId="1952" priority="1116" operator="containsText" text="NO SUBSANABLE">
      <formula>NOT(ISERROR(SEARCH(("NO SUBSANABLE"),(Q60))))</formula>
    </cfRule>
  </conditionalFormatting>
  <conditionalFormatting sqref="Q60 Q63">
    <cfRule type="containsText" dxfId="1951" priority="1117" operator="containsText" text="PENDIENTES POR SUBSANAR">
      <formula>NOT(ISERROR(SEARCH(("PENDIENTES POR SUBSANAR"),(Q60))))</formula>
    </cfRule>
  </conditionalFormatting>
  <conditionalFormatting sqref="Q60 Q63">
    <cfRule type="containsText" dxfId="1950" priority="1118" operator="containsText" text="SIN OBSERVACIÓN">
      <formula>NOT(ISERROR(SEARCH(("SIN OBSERVACIÓN"),(Q60))))</formula>
    </cfRule>
  </conditionalFormatting>
  <conditionalFormatting sqref="P66">
    <cfRule type="expression" dxfId="1949" priority="1094">
      <formula>Q66="NO SUBSANABLE"</formula>
    </cfRule>
  </conditionalFormatting>
  <conditionalFormatting sqref="P66">
    <cfRule type="expression" dxfId="1948" priority="1095">
      <formula>Q66="REQUERIMIENTOS SUBSANADOS"</formula>
    </cfRule>
  </conditionalFormatting>
  <conditionalFormatting sqref="P66">
    <cfRule type="expression" dxfId="1947" priority="1096">
      <formula>Q66="PENDIENTES POR SUBSANAR"</formula>
    </cfRule>
  </conditionalFormatting>
  <conditionalFormatting sqref="P66">
    <cfRule type="expression" dxfId="1946" priority="1097">
      <formula>Q66="SIN OBSERVACIÓN"</formula>
    </cfRule>
  </conditionalFormatting>
  <conditionalFormatting sqref="P66">
    <cfRule type="containsBlanks" dxfId="1945" priority="1098">
      <formula>LEN(TRIM(P66))=0</formula>
    </cfRule>
  </conditionalFormatting>
  <conditionalFormatting sqref="Q66">
    <cfRule type="containsBlanks" dxfId="1944" priority="1099">
      <formula>LEN(TRIM(Q66))=0</formula>
    </cfRule>
  </conditionalFormatting>
  <conditionalFormatting sqref="Q66">
    <cfRule type="cellIs" dxfId="1943" priority="1100" operator="equal">
      <formula>"REQUERIMIENTOS SUBSANADOS"</formula>
    </cfRule>
  </conditionalFormatting>
  <conditionalFormatting sqref="Q66">
    <cfRule type="containsText" dxfId="1942" priority="1101" operator="containsText" text="NO SUBSANABLE">
      <formula>NOT(ISERROR(SEARCH(("NO SUBSANABLE"),(Q66))))</formula>
    </cfRule>
  </conditionalFormatting>
  <conditionalFormatting sqref="Q66">
    <cfRule type="containsText" dxfId="1941" priority="1102" operator="containsText" text="PENDIENTES POR SUBSANAR">
      <formula>NOT(ISERROR(SEARCH(("PENDIENTES POR SUBSANAR"),(Q66))))</formula>
    </cfRule>
  </conditionalFormatting>
  <conditionalFormatting sqref="Q66">
    <cfRule type="containsText" dxfId="1940" priority="1103" operator="containsText" text="SIN OBSERVACIÓN">
      <formula>NOT(ISERROR(SEARCH(("SIN OBSERVACIÓN"),(Q66))))</formula>
    </cfRule>
  </conditionalFormatting>
  <conditionalFormatting sqref="R66">
    <cfRule type="containsBlanks" dxfId="1939" priority="1104">
      <formula>LEN(TRIM(R66))=0</formula>
    </cfRule>
  </conditionalFormatting>
  <conditionalFormatting sqref="R66">
    <cfRule type="cellIs" dxfId="1938" priority="1105" operator="equal">
      <formula>"NO CUMPLEN CON LO SOLICITADO"</formula>
    </cfRule>
  </conditionalFormatting>
  <conditionalFormatting sqref="R66">
    <cfRule type="cellIs" dxfId="1937" priority="1106" operator="equal">
      <formula>"CUMPLEN CON LO SOLICITADO"</formula>
    </cfRule>
  </conditionalFormatting>
  <conditionalFormatting sqref="R66">
    <cfRule type="cellIs" dxfId="1936" priority="1107" operator="equal">
      <formula>"PENDIENTES"</formula>
    </cfRule>
  </conditionalFormatting>
  <conditionalFormatting sqref="R66">
    <cfRule type="cellIs" dxfId="1935" priority="1108" operator="equal">
      <formula>"NINGUNO"</formula>
    </cfRule>
  </conditionalFormatting>
  <conditionalFormatting sqref="O69">
    <cfRule type="cellIs" dxfId="1934" priority="1090" operator="equal">
      <formula>"PENDIENTE POR DESCRIPCIÓN"</formula>
    </cfRule>
  </conditionalFormatting>
  <conditionalFormatting sqref="O69">
    <cfRule type="cellIs" dxfId="1933" priority="1091" operator="equal">
      <formula>"DESCRIPCIÓN INSUFICIENTE"</formula>
    </cfRule>
  </conditionalFormatting>
  <conditionalFormatting sqref="O69">
    <cfRule type="cellIs" dxfId="1932" priority="1092" operator="equal">
      <formula>"NO ESTÁ ACORDE A ITEM 5.2.1 (T.R.)"</formula>
    </cfRule>
  </conditionalFormatting>
  <conditionalFormatting sqref="O69">
    <cfRule type="cellIs" dxfId="1931" priority="1093" operator="equal">
      <formula>"ACORDE A ITEM 5.2.1 (T.R.)"</formula>
    </cfRule>
  </conditionalFormatting>
  <conditionalFormatting sqref="P69">
    <cfRule type="expression" dxfId="1930" priority="1075">
      <formula>Q69="NO SUBSANABLE"</formula>
    </cfRule>
  </conditionalFormatting>
  <conditionalFormatting sqref="P69">
    <cfRule type="expression" dxfId="1929" priority="1076">
      <formula>Q69="REQUERIMIENTOS SUBSANADOS"</formula>
    </cfRule>
  </conditionalFormatting>
  <conditionalFormatting sqref="P69">
    <cfRule type="expression" dxfId="1928" priority="1077">
      <formula>Q69="PENDIENTES POR SUBSANAR"</formula>
    </cfRule>
  </conditionalFormatting>
  <conditionalFormatting sqref="P69">
    <cfRule type="expression" dxfId="1927" priority="1078">
      <formula>Q69="SIN OBSERVACIÓN"</formula>
    </cfRule>
  </conditionalFormatting>
  <conditionalFormatting sqref="P69">
    <cfRule type="containsBlanks" dxfId="1926" priority="1079">
      <formula>LEN(TRIM(P69))=0</formula>
    </cfRule>
  </conditionalFormatting>
  <conditionalFormatting sqref="Q69">
    <cfRule type="containsBlanks" dxfId="1925" priority="1080">
      <formula>LEN(TRIM(Q69))=0</formula>
    </cfRule>
  </conditionalFormatting>
  <conditionalFormatting sqref="Q69">
    <cfRule type="cellIs" dxfId="1924" priority="1081" operator="equal">
      <formula>"REQUERIMIENTOS SUBSANADOS"</formula>
    </cfRule>
  </conditionalFormatting>
  <conditionalFormatting sqref="Q69">
    <cfRule type="containsText" dxfId="1923" priority="1082" operator="containsText" text="NO SUBSANABLE">
      <formula>NOT(ISERROR(SEARCH(("NO SUBSANABLE"),(Q69))))</formula>
    </cfRule>
  </conditionalFormatting>
  <conditionalFormatting sqref="Q69">
    <cfRule type="containsText" dxfId="1922" priority="1083" operator="containsText" text="PENDIENTES POR SUBSANAR">
      <formula>NOT(ISERROR(SEARCH(("PENDIENTES POR SUBSANAR"),(Q69))))</formula>
    </cfRule>
  </conditionalFormatting>
  <conditionalFormatting sqref="Q69">
    <cfRule type="containsText" dxfId="1921" priority="1084" operator="containsText" text="SIN OBSERVACIÓN">
      <formula>NOT(ISERROR(SEARCH(("SIN OBSERVACIÓN"),(Q69))))</formula>
    </cfRule>
  </conditionalFormatting>
  <conditionalFormatting sqref="R69">
    <cfRule type="containsBlanks" dxfId="1920" priority="1085">
      <formula>LEN(TRIM(R69))=0</formula>
    </cfRule>
  </conditionalFormatting>
  <conditionalFormatting sqref="R69">
    <cfRule type="cellIs" dxfId="1919" priority="1086" operator="equal">
      <formula>"NO CUMPLEN CON LO SOLICITADO"</formula>
    </cfRule>
  </conditionalFormatting>
  <conditionalFormatting sqref="R69">
    <cfRule type="cellIs" dxfId="1918" priority="1087" operator="equal">
      <formula>"CUMPLEN CON LO SOLICITADO"</formula>
    </cfRule>
  </conditionalFormatting>
  <conditionalFormatting sqref="R69">
    <cfRule type="cellIs" dxfId="1917" priority="1088" operator="equal">
      <formula>"PENDIENTES"</formula>
    </cfRule>
  </conditionalFormatting>
  <conditionalFormatting sqref="R69">
    <cfRule type="cellIs" dxfId="1916" priority="1089" operator="equal">
      <formula>"NINGUNO"</formula>
    </cfRule>
  </conditionalFormatting>
  <conditionalFormatting sqref="N101">
    <cfRule type="expression" dxfId="1915" priority="965">
      <formula>N101=" "</formula>
    </cfRule>
  </conditionalFormatting>
  <conditionalFormatting sqref="N101">
    <cfRule type="expression" dxfId="1914" priority="966">
      <formula>N101="NO PRESENTÓ CERTIFICADO"</formula>
    </cfRule>
  </conditionalFormatting>
  <conditionalFormatting sqref="N101">
    <cfRule type="expression" dxfId="1913" priority="967">
      <formula>N101="PRESENTÓ CERTIFICADO"</formula>
    </cfRule>
  </conditionalFormatting>
  <conditionalFormatting sqref="P101">
    <cfRule type="expression" dxfId="1912" priority="968">
      <formula>Q101="NO SUBSANABLE"</formula>
    </cfRule>
  </conditionalFormatting>
  <conditionalFormatting sqref="P101">
    <cfRule type="expression" dxfId="1911" priority="969">
      <formula>Q101="REQUERIMIENTOS SUBSANADOS"</formula>
    </cfRule>
  </conditionalFormatting>
  <conditionalFormatting sqref="P101">
    <cfRule type="expression" dxfId="1910" priority="970">
      <formula>Q101="PENDIENTES POR SUBSANAR"</formula>
    </cfRule>
  </conditionalFormatting>
  <conditionalFormatting sqref="P101">
    <cfRule type="expression" dxfId="1909" priority="971">
      <formula>Q101="SIN OBSERVACIÓN"</formula>
    </cfRule>
  </conditionalFormatting>
  <conditionalFormatting sqref="P101">
    <cfRule type="containsBlanks" dxfId="1908" priority="972">
      <formula>LEN(TRIM(P101))=0</formula>
    </cfRule>
  </conditionalFormatting>
  <conditionalFormatting sqref="O101">
    <cfRule type="cellIs" dxfId="1907" priority="973" operator="equal">
      <formula>"PENDIENTE POR DESCRIPCIÓN"</formula>
    </cfRule>
  </conditionalFormatting>
  <conditionalFormatting sqref="O101">
    <cfRule type="cellIs" dxfId="1906" priority="974" operator="equal">
      <formula>"DESCRIPCIÓN INSUFICIENTE"</formula>
    </cfRule>
  </conditionalFormatting>
  <conditionalFormatting sqref="O101">
    <cfRule type="cellIs" dxfId="1905" priority="975" operator="equal">
      <formula>"NO ESTÁ ACORDE A ITEM 5.2.1 (T.R.)"</formula>
    </cfRule>
  </conditionalFormatting>
  <conditionalFormatting sqref="O101">
    <cfRule type="cellIs" dxfId="1904" priority="976" operator="equal">
      <formula>"ACORDE A ITEM 5.2.1 (T.R.)"</formula>
    </cfRule>
  </conditionalFormatting>
  <conditionalFormatting sqref="Q101">
    <cfRule type="containsBlanks" dxfId="1903" priority="977">
      <formula>LEN(TRIM(Q101))=0</formula>
    </cfRule>
  </conditionalFormatting>
  <conditionalFormatting sqref="Q101">
    <cfRule type="cellIs" dxfId="1902" priority="978" operator="equal">
      <formula>"REQUERIMIENTOS SUBSANADOS"</formula>
    </cfRule>
  </conditionalFormatting>
  <conditionalFormatting sqref="Q101">
    <cfRule type="containsText" dxfId="1901" priority="979" operator="containsText" text="NO SUBSANABLE">
      <formula>NOT(ISERROR(SEARCH(("NO SUBSANABLE"),(Q101))))</formula>
    </cfRule>
  </conditionalFormatting>
  <conditionalFormatting sqref="Q101">
    <cfRule type="containsText" dxfId="1900" priority="980" operator="containsText" text="PENDIENTES POR SUBSANAR">
      <formula>NOT(ISERROR(SEARCH(("PENDIENTES POR SUBSANAR"),(Q101))))</formula>
    </cfRule>
  </conditionalFormatting>
  <conditionalFormatting sqref="Q101">
    <cfRule type="containsText" dxfId="1899" priority="981" operator="containsText" text="SIN OBSERVACIÓN">
      <formula>NOT(ISERROR(SEARCH(("SIN OBSERVACIÓN"),(Q101))))</formula>
    </cfRule>
  </conditionalFormatting>
  <conditionalFormatting sqref="R101">
    <cfRule type="containsBlanks" dxfId="1898" priority="982">
      <formula>LEN(TRIM(R101))=0</formula>
    </cfRule>
  </conditionalFormatting>
  <conditionalFormatting sqref="R101">
    <cfRule type="cellIs" dxfId="1897" priority="983" operator="equal">
      <formula>"NO CUMPLEN CON LO SOLICITADO"</formula>
    </cfRule>
  </conditionalFormatting>
  <conditionalFormatting sqref="R101">
    <cfRule type="cellIs" dxfId="1896" priority="984" operator="equal">
      <formula>"CUMPLEN CON LO SOLICITADO"</formula>
    </cfRule>
  </conditionalFormatting>
  <conditionalFormatting sqref="R101">
    <cfRule type="cellIs" dxfId="1895" priority="985" operator="equal">
      <formula>"PENDIENTES"</formula>
    </cfRule>
  </conditionalFormatting>
  <conditionalFormatting sqref="R101">
    <cfRule type="cellIs" dxfId="1894" priority="986" operator="equal">
      <formula>"NINGUNO"</formula>
    </cfRule>
  </conditionalFormatting>
  <conditionalFormatting sqref="H101">
    <cfRule type="notContainsBlanks" dxfId="1893" priority="987">
      <formula>LEN(TRIM(H101))&gt;0</formula>
    </cfRule>
  </conditionalFormatting>
  <conditionalFormatting sqref="G101">
    <cfRule type="notContainsBlanks" dxfId="1892" priority="988">
      <formula>LEN(TRIM(G101))&gt;0</formula>
    </cfRule>
  </conditionalFormatting>
  <conditionalFormatting sqref="F101 F104">
    <cfRule type="notContainsBlanks" dxfId="1891" priority="989">
      <formula>LEN(TRIM(F101))&gt;0</formula>
    </cfRule>
  </conditionalFormatting>
  <conditionalFormatting sqref="E101">
    <cfRule type="notContainsBlanks" dxfId="1890" priority="990">
      <formula>LEN(TRIM(E101))&gt;0</formula>
    </cfRule>
  </conditionalFormatting>
  <conditionalFormatting sqref="D101">
    <cfRule type="notContainsBlanks" dxfId="1889" priority="991">
      <formula>LEN(TRIM(D101))&gt;0</formula>
    </cfRule>
  </conditionalFormatting>
  <conditionalFormatting sqref="C101">
    <cfRule type="notContainsBlanks" dxfId="1888" priority="992">
      <formula>LEN(TRIM(C101))&gt;0</formula>
    </cfRule>
  </conditionalFormatting>
  <conditionalFormatting sqref="I101">
    <cfRule type="notContainsBlanks" dxfId="1887" priority="993">
      <formula>LEN(TRIM(I101))&gt;0</formula>
    </cfRule>
  </conditionalFormatting>
  <conditionalFormatting sqref="N104 N107">
    <cfRule type="expression" dxfId="1886" priority="994">
      <formula>N104=" "</formula>
    </cfRule>
  </conditionalFormatting>
  <conditionalFormatting sqref="N104 N107">
    <cfRule type="expression" dxfId="1885" priority="995">
      <formula>N104="NO PRESENTÓ CERTIFICADO"</formula>
    </cfRule>
  </conditionalFormatting>
  <conditionalFormatting sqref="N104 N107">
    <cfRule type="expression" dxfId="1884" priority="996">
      <formula>N104="PRESENTÓ CERTIFICADO"</formula>
    </cfRule>
  </conditionalFormatting>
  <conditionalFormatting sqref="P104 P107 P110 P113">
    <cfRule type="expression" dxfId="1883" priority="997">
      <formula>Q104="NO SUBSANABLE"</formula>
    </cfRule>
  </conditionalFormatting>
  <conditionalFormatting sqref="P104 P107 P110 P113">
    <cfRule type="expression" dxfId="1882" priority="998">
      <formula>Q104="REQUERIMIENTOS SUBSANADOS"</formula>
    </cfRule>
  </conditionalFormatting>
  <conditionalFormatting sqref="P104 P107 P110 P113">
    <cfRule type="expression" dxfId="1881" priority="999">
      <formula>Q104="PENDIENTES POR SUBSANAR"</formula>
    </cfRule>
  </conditionalFormatting>
  <conditionalFormatting sqref="P104 P107 P110 P113">
    <cfRule type="expression" dxfId="1880" priority="1000">
      <formula>Q104="SIN OBSERVACIÓN"</formula>
    </cfRule>
  </conditionalFormatting>
  <conditionalFormatting sqref="P104 P107 P110 P113">
    <cfRule type="containsBlanks" dxfId="1879" priority="1001">
      <formula>LEN(TRIM(P104))=0</formula>
    </cfRule>
  </conditionalFormatting>
  <conditionalFormatting sqref="O104 O107">
    <cfRule type="cellIs" dxfId="1878" priority="1002" operator="equal">
      <formula>"PENDIENTE POR DESCRIPCIÓN"</formula>
    </cfRule>
  </conditionalFormatting>
  <conditionalFormatting sqref="O104 O107">
    <cfRule type="cellIs" dxfId="1877" priority="1003" operator="equal">
      <formula>"DESCRIPCIÓN INSUFICIENTE"</formula>
    </cfRule>
  </conditionalFormatting>
  <conditionalFormatting sqref="O104 O107">
    <cfRule type="cellIs" dxfId="1876" priority="1004" operator="equal">
      <formula>"NO ESTÁ ACORDE A ITEM 5.2.1 (T.R.)"</formula>
    </cfRule>
  </conditionalFormatting>
  <conditionalFormatting sqref="O104 O107">
    <cfRule type="cellIs" dxfId="1875" priority="1005" operator="equal">
      <formula>"ACORDE A ITEM 5.2.1 (T.R.)"</formula>
    </cfRule>
  </conditionalFormatting>
  <conditionalFormatting sqref="Q104 Q107">
    <cfRule type="containsBlanks" dxfId="1874" priority="1006">
      <formula>LEN(TRIM(Q104))=0</formula>
    </cfRule>
  </conditionalFormatting>
  <conditionalFormatting sqref="Q104 Q107">
    <cfRule type="cellIs" dxfId="1873" priority="1007" operator="equal">
      <formula>"REQUERIMIENTOS SUBSANADOS"</formula>
    </cfRule>
  </conditionalFormatting>
  <conditionalFormatting sqref="Q104 Q107">
    <cfRule type="containsText" dxfId="1872" priority="1008" operator="containsText" text="NO SUBSANABLE">
      <formula>NOT(ISERROR(SEARCH(("NO SUBSANABLE"),(Q104))))</formula>
    </cfRule>
  </conditionalFormatting>
  <conditionalFormatting sqref="Q104 Q107">
    <cfRule type="containsText" dxfId="1871" priority="1009" operator="containsText" text="PENDIENTES POR SUBSANAR">
      <formula>NOT(ISERROR(SEARCH(("PENDIENTES POR SUBSANAR"),(Q104))))</formula>
    </cfRule>
  </conditionalFormatting>
  <conditionalFormatting sqref="Q104 Q107">
    <cfRule type="containsText" dxfId="1870" priority="1010" operator="containsText" text="SIN OBSERVACIÓN">
      <formula>NOT(ISERROR(SEARCH(("SIN OBSERVACIÓN"),(Q104))))</formula>
    </cfRule>
  </conditionalFormatting>
  <conditionalFormatting sqref="R104 R107">
    <cfRule type="containsBlanks" dxfId="1869" priority="1011">
      <formula>LEN(TRIM(R104))=0</formula>
    </cfRule>
  </conditionalFormatting>
  <conditionalFormatting sqref="R104 R107">
    <cfRule type="cellIs" dxfId="1868" priority="1012" operator="equal">
      <formula>"NO CUMPLEN CON LO SOLICITADO"</formula>
    </cfRule>
  </conditionalFormatting>
  <conditionalFormatting sqref="R104 R107">
    <cfRule type="cellIs" dxfId="1867" priority="1013" operator="equal">
      <formula>"CUMPLEN CON LO SOLICITADO"</formula>
    </cfRule>
  </conditionalFormatting>
  <conditionalFormatting sqref="R104 R107">
    <cfRule type="cellIs" dxfId="1866" priority="1014" operator="equal">
      <formula>"PENDIENTES"</formula>
    </cfRule>
  </conditionalFormatting>
  <conditionalFormatting sqref="R104 R107">
    <cfRule type="cellIs" dxfId="1865" priority="1015" operator="equal">
      <formula>"NINGUNO"</formula>
    </cfRule>
  </conditionalFormatting>
  <conditionalFormatting sqref="G104 G107">
    <cfRule type="notContainsBlanks" dxfId="1864" priority="1016">
      <formula>LEN(TRIM(G104))&gt;0</formula>
    </cfRule>
  </conditionalFormatting>
  <conditionalFormatting sqref="F107">
    <cfRule type="notContainsBlanks" dxfId="1863" priority="1017">
      <formula>LEN(TRIM(F107))&gt;0</formula>
    </cfRule>
  </conditionalFormatting>
  <conditionalFormatting sqref="E104 E107">
    <cfRule type="notContainsBlanks" dxfId="1862" priority="1018">
      <formula>LEN(TRIM(E104))&gt;0</formula>
    </cfRule>
  </conditionalFormatting>
  <conditionalFormatting sqref="D104 D107">
    <cfRule type="notContainsBlanks" dxfId="1861" priority="1019">
      <formula>LEN(TRIM(D104))&gt;0</formula>
    </cfRule>
  </conditionalFormatting>
  <conditionalFormatting sqref="C104 C107">
    <cfRule type="notContainsBlanks" dxfId="1860" priority="1020">
      <formula>LEN(TRIM(C104))&gt;0</formula>
    </cfRule>
  </conditionalFormatting>
  <conditionalFormatting sqref="N110">
    <cfRule type="expression" dxfId="1859" priority="1021">
      <formula>N110=" "</formula>
    </cfRule>
  </conditionalFormatting>
  <conditionalFormatting sqref="N110">
    <cfRule type="expression" dxfId="1858" priority="1022">
      <formula>N110="NO PRESENTÓ CERTIFICADO"</formula>
    </cfRule>
  </conditionalFormatting>
  <conditionalFormatting sqref="N110">
    <cfRule type="expression" dxfId="1857" priority="1023">
      <formula>N110="PRESENTÓ CERTIFICADO"</formula>
    </cfRule>
  </conditionalFormatting>
  <conditionalFormatting sqref="P110">
    <cfRule type="expression" dxfId="1856" priority="1024">
      <formula>Q110="NO SUBSANABLE"</formula>
    </cfRule>
  </conditionalFormatting>
  <conditionalFormatting sqref="P110">
    <cfRule type="expression" dxfId="1855" priority="1025">
      <formula>Q110="REQUERIMIENTOS SUBSANADOS"</formula>
    </cfRule>
  </conditionalFormatting>
  <conditionalFormatting sqref="P110">
    <cfRule type="expression" dxfId="1854" priority="1026">
      <formula>Q110="PENDIENTES POR SUBSANAR"</formula>
    </cfRule>
  </conditionalFormatting>
  <conditionalFormatting sqref="P110">
    <cfRule type="expression" dxfId="1853" priority="1027">
      <formula>Q110="SIN OBSERVACIÓN"</formula>
    </cfRule>
  </conditionalFormatting>
  <conditionalFormatting sqref="P110">
    <cfRule type="containsBlanks" dxfId="1852" priority="1028">
      <formula>LEN(TRIM(P110))=0</formula>
    </cfRule>
  </conditionalFormatting>
  <conditionalFormatting sqref="O110">
    <cfRule type="cellIs" dxfId="1851" priority="1029" operator="equal">
      <formula>"PENDIENTE POR DESCRIPCIÓN"</formula>
    </cfRule>
  </conditionalFormatting>
  <conditionalFormatting sqref="O110">
    <cfRule type="cellIs" dxfId="1850" priority="1030" operator="equal">
      <formula>"DESCRIPCIÓN INSUFICIENTE"</formula>
    </cfRule>
  </conditionalFormatting>
  <conditionalFormatting sqref="O110">
    <cfRule type="cellIs" dxfId="1849" priority="1031" operator="equal">
      <formula>"NO ESTÁ ACORDE A ITEM 5.2.1 (T.R.)"</formula>
    </cfRule>
  </conditionalFormatting>
  <conditionalFormatting sqref="O110">
    <cfRule type="cellIs" dxfId="1848" priority="1032" operator="equal">
      <formula>"ACORDE A ITEM 5.2.1 (T.R.)"</formula>
    </cfRule>
  </conditionalFormatting>
  <conditionalFormatting sqref="Q110">
    <cfRule type="containsBlanks" dxfId="1847" priority="1033">
      <formula>LEN(TRIM(Q110))=0</formula>
    </cfRule>
  </conditionalFormatting>
  <conditionalFormatting sqref="Q110">
    <cfRule type="cellIs" dxfId="1846" priority="1034" operator="equal">
      <formula>"REQUERIMIENTOS SUBSANADOS"</formula>
    </cfRule>
  </conditionalFormatting>
  <conditionalFormatting sqref="Q110">
    <cfRule type="containsText" dxfId="1845" priority="1035" operator="containsText" text="NO SUBSANABLE">
      <formula>NOT(ISERROR(SEARCH(("NO SUBSANABLE"),(Q110))))</formula>
    </cfRule>
  </conditionalFormatting>
  <conditionalFormatting sqref="Q110">
    <cfRule type="containsText" dxfId="1844" priority="1036" operator="containsText" text="PENDIENTES POR SUBSANAR">
      <formula>NOT(ISERROR(SEARCH(("PENDIENTES POR SUBSANAR"),(Q110))))</formula>
    </cfRule>
  </conditionalFormatting>
  <conditionalFormatting sqref="Q110">
    <cfRule type="containsText" dxfId="1843" priority="1037" operator="containsText" text="SIN OBSERVACIÓN">
      <formula>NOT(ISERROR(SEARCH(("SIN OBSERVACIÓN"),(Q110))))</formula>
    </cfRule>
  </conditionalFormatting>
  <conditionalFormatting sqref="R110">
    <cfRule type="containsBlanks" dxfId="1842" priority="1038">
      <formula>LEN(TRIM(R110))=0</formula>
    </cfRule>
  </conditionalFormatting>
  <conditionalFormatting sqref="R110">
    <cfRule type="cellIs" dxfId="1841" priority="1039" operator="equal">
      <formula>"NO CUMPLEN CON LO SOLICITADO"</formula>
    </cfRule>
  </conditionalFormatting>
  <conditionalFormatting sqref="R110">
    <cfRule type="cellIs" dxfId="1840" priority="1040" operator="equal">
      <formula>"CUMPLEN CON LO SOLICITADO"</formula>
    </cfRule>
  </conditionalFormatting>
  <conditionalFormatting sqref="R110">
    <cfRule type="cellIs" dxfId="1839" priority="1041" operator="equal">
      <formula>"PENDIENTES"</formula>
    </cfRule>
  </conditionalFormatting>
  <conditionalFormatting sqref="R110">
    <cfRule type="cellIs" dxfId="1838" priority="1042" operator="equal">
      <formula>"NINGUNO"</formula>
    </cfRule>
  </conditionalFormatting>
  <conditionalFormatting sqref="G110">
    <cfRule type="notContainsBlanks" dxfId="1837" priority="1043">
      <formula>LEN(TRIM(G110))&gt;0</formula>
    </cfRule>
  </conditionalFormatting>
  <conditionalFormatting sqref="F110">
    <cfRule type="notContainsBlanks" dxfId="1836" priority="1044">
      <formula>LEN(TRIM(F110))&gt;0</formula>
    </cfRule>
  </conditionalFormatting>
  <conditionalFormatting sqref="E110">
    <cfRule type="notContainsBlanks" dxfId="1835" priority="1045">
      <formula>LEN(TRIM(E110))&gt;0</formula>
    </cfRule>
  </conditionalFormatting>
  <conditionalFormatting sqref="D110">
    <cfRule type="notContainsBlanks" dxfId="1834" priority="1046">
      <formula>LEN(TRIM(D110))&gt;0</formula>
    </cfRule>
  </conditionalFormatting>
  <conditionalFormatting sqref="C110">
    <cfRule type="notContainsBlanks" dxfId="1833" priority="1047">
      <formula>LEN(TRIM(C110))&gt;0</formula>
    </cfRule>
  </conditionalFormatting>
  <conditionalFormatting sqref="N113">
    <cfRule type="expression" dxfId="1832" priority="1048">
      <formula>N113=" "</formula>
    </cfRule>
  </conditionalFormatting>
  <conditionalFormatting sqref="N113">
    <cfRule type="expression" dxfId="1831" priority="1049">
      <formula>N113="NO PRESENTÓ CERTIFICADO"</formula>
    </cfRule>
  </conditionalFormatting>
  <conditionalFormatting sqref="N113">
    <cfRule type="expression" dxfId="1830" priority="1050">
      <formula>N113="PRESENTÓ CERTIFICADO"</formula>
    </cfRule>
  </conditionalFormatting>
  <conditionalFormatting sqref="P113">
    <cfRule type="expression" dxfId="1829" priority="1051">
      <formula>Q113="NO SUBSANABLE"</formula>
    </cfRule>
  </conditionalFormatting>
  <conditionalFormatting sqref="P113">
    <cfRule type="expression" dxfId="1828" priority="1052">
      <formula>Q113="REQUERIMIENTOS SUBSANADOS"</formula>
    </cfRule>
  </conditionalFormatting>
  <conditionalFormatting sqref="P113">
    <cfRule type="expression" dxfId="1827" priority="1053">
      <formula>Q113="PENDIENTES POR SUBSANAR"</formula>
    </cfRule>
  </conditionalFormatting>
  <conditionalFormatting sqref="P113">
    <cfRule type="expression" dxfId="1826" priority="1054">
      <formula>Q113="SIN OBSERVACIÓN"</formula>
    </cfRule>
  </conditionalFormatting>
  <conditionalFormatting sqref="P113">
    <cfRule type="containsBlanks" dxfId="1825" priority="1055">
      <formula>LEN(TRIM(P113))=0</formula>
    </cfRule>
  </conditionalFormatting>
  <conditionalFormatting sqref="O113">
    <cfRule type="cellIs" dxfId="1824" priority="1056" operator="equal">
      <formula>"PENDIENTE POR DESCRIPCIÓN"</formula>
    </cfRule>
  </conditionalFormatting>
  <conditionalFormatting sqref="O113">
    <cfRule type="cellIs" dxfId="1823" priority="1057" operator="equal">
      <formula>"DESCRIPCIÓN INSUFICIENTE"</formula>
    </cfRule>
  </conditionalFormatting>
  <conditionalFormatting sqref="O113">
    <cfRule type="cellIs" dxfId="1822" priority="1058" operator="equal">
      <formula>"NO ESTÁ ACORDE A ITEM 5.2.1 (T.R.)"</formula>
    </cfRule>
  </conditionalFormatting>
  <conditionalFormatting sqref="O113">
    <cfRule type="cellIs" dxfId="1821" priority="1059" operator="equal">
      <formula>"ACORDE A ITEM 5.2.1 (T.R.)"</formula>
    </cfRule>
  </conditionalFormatting>
  <conditionalFormatting sqref="Q113">
    <cfRule type="containsBlanks" dxfId="1820" priority="1060">
      <formula>LEN(TRIM(Q113))=0</formula>
    </cfRule>
  </conditionalFormatting>
  <conditionalFormatting sqref="Q113">
    <cfRule type="cellIs" dxfId="1819" priority="1061" operator="equal">
      <formula>"REQUERIMIENTOS SUBSANADOS"</formula>
    </cfRule>
  </conditionalFormatting>
  <conditionalFormatting sqref="Q113">
    <cfRule type="containsText" dxfId="1818" priority="1062" operator="containsText" text="NO SUBSANABLE">
      <formula>NOT(ISERROR(SEARCH(("NO SUBSANABLE"),(Q113))))</formula>
    </cfRule>
  </conditionalFormatting>
  <conditionalFormatting sqref="Q113">
    <cfRule type="containsText" dxfId="1817" priority="1063" operator="containsText" text="PENDIENTES POR SUBSANAR">
      <formula>NOT(ISERROR(SEARCH(("PENDIENTES POR SUBSANAR"),(Q113))))</formula>
    </cfRule>
  </conditionalFormatting>
  <conditionalFormatting sqref="Q113">
    <cfRule type="containsText" dxfId="1816" priority="1064" operator="containsText" text="SIN OBSERVACIÓN">
      <formula>NOT(ISERROR(SEARCH(("SIN OBSERVACIÓN"),(Q113))))</formula>
    </cfRule>
  </conditionalFormatting>
  <conditionalFormatting sqref="R113">
    <cfRule type="containsBlanks" dxfId="1815" priority="1065">
      <formula>LEN(TRIM(R113))=0</formula>
    </cfRule>
  </conditionalFormatting>
  <conditionalFormatting sqref="R113">
    <cfRule type="cellIs" dxfId="1814" priority="1066" operator="equal">
      <formula>"NO CUMPLEN CON LO SOLICITADO"</formula>
    </cfRule>
  </conditionalFormatting>
  <conditionalFormatting sqref="R113">
    <cfRule type="cellIs" dxfId="1813" priority="1067" operator="equal">
      <formula>"CUMPLEN CON LO SOLICITADO"</formula>
    </cfRule>
  </conditionalFormatting>
  <conditionalFormatting sqref="R113">
    <cfRule type="cellIs" dxfId="1812" priority="1068" operator="equal">
      <formula>"PENDIENTES"</formula>
    </cfRule>
  </conditionalFormatting>
  <conditionalFormatting sqref="R113">
    <cfRule type="cellIs" dxfId="1811" priority="1069" operator="equal">
      <formula>"NINGUNO"</formula>
    </cfRule>
  </conditionalFormatting>
  <conditionalFormatting sqref="G113">
    <cfRule type="notContainsBlanks" dxfId="1810" priority="1070">
      <formula>LEN(TRIM(G113))&gt;0</formula>
    </cfRule>
  </conditionalFormatting>
  <conditionalFormatting sqref="F113">
    <cfRule type="notContainsBlanks" dxfId="1809" priority="1071">
      <formula>LEN(TRIM(F113))&gt;0</formula>
    </cfRule>
  </conditionalFormatting>
  <conditionalFormatting sqref="E113">
    <cfRule type="notContainsBlanks" dxfId="1808" priority="1072">
      <formula>LEN(TRIM(E113))&gt;0</formula>
    </cfRule>
  </conditionalFormatting>
  <conditionalFormatting sqref="D113">
    <cfRule type="notContainsBlanks" dxfId="1807" priority="1073">
      <formula>LEN(TRIM(D113))&gt;0</formula>
    </cfRule>
  </conditionalFormatting>
  <conditionalFormatting sqref="C113">
    <cfRule type="notContainsBlanks" dxfId="1806" priority="1074">
      <formula>LEN(TRIM(C113))&gt;0</formula>
    </cfRule>
  </conditionalFormatting>
  <conditionalFormatting sqref="J108:J109">
    <cfRule type="cellIs" dxfId="1805" priority="935" operator="equal">
      <formula>"NO CUMPLE"</formula>
    </cfRule>
  </conditionalFormatting>
  <conditionalFormatting sqref="J108:J109">
    <cfRule type="cellIs" dxfId="1804" priority="936" operator="equal">
      <formula>"CUMPLE"</formula>
    </cfRule>
  </conditionalFormatting>
  <conditionalFormatting sqref="M101:M115">
    <cfRule type="expression" dxfId="1803" priority="937">
      <formula>L101="NO CUMPLE"</formula>
    </cfRule>
  </conditionalFormatting>
  <conditionalFormatting sqref="M101:M115">
    <cfRule type="expression" dxfId="1802" priority="938">
      <formula>L101="CUMPLE"</formula>
    </cfRule>
  </conditionalFormatting>
  <conditionalFormatting sqref="J101">
    <cfRule type="cellIs" dxfId="1801" priority="939" operator="equal">
      <formula>"NO CUMPLE"</formula>
    </cfRule>
  </conditionalFormatting>
  <conditionalFormatting sqref="J101">
    <cfRule type="cellIs" dxfId="1800" priority="940" operator="equal">
      <formula>"CUMPLE"</formula>
    </cfRule>
  </conditionalFormatting>
  <conditionalFormatting sqref="L101:L103">
    <cfRule type="cellIs" dxfId="1799" priority="941" operator="equal">
      <formula>"NO CUMPLE"</formula>
    </cfRule>
  </conditionalFormatting>
  <conditionalFormatting sqref="L101:L103">
    <cfRule type="cellIs" dxfId="1798" priority="942" operator="equal">
      <formula>"CUMPLE"</formula>
    </cfRule>
  </conditionalFormatting>
  <conditionalFormatting sqref="J102:J103">
    <cfRule type="cellIs" dxfId="1797" priority="943" operator="equal">
      <formula>"NO CUMPLE"</formula>
    </cfRule>
  </conditionalFormatting>
  <conditionalFormatting sqref="J102:J103">
    <cfRule type="cellIs" dxfId="1796" priority="944" operator="equal">
      <formula>"CUMPLE"</formula>
    </cfRule>
  </conditionalFormatting>
  <conditionalFormatting sqref="J104">
    <cfRule type="cellIs" dxfId="1795" priority="945" operator="equal">
      <formula>"NO CUMPLE"</formula>
    </cfRule>
  </conditionalFormatting>
  <conditionalFormatting sqref="J104">
    <cfRule type="cellIs" dxfId="1794" priority="946" operator="equal">
      <formula>"CUMPLE"</formula>
    </cfRule>
  </conditionalFormatting>
  <conditionalFormatting sqref="J105:J106">
    <cfRule type="cellIs" dxfId="1793" priority="947" operator="equal">
      <formula>"NO CUMPLE"</formula>
    </cfRule>
  </conditionalFormatting>
  <conditionalFormatting sqref="J105:J106">
    <cfRule type="cellIs" dxfId="1792" priority="948" operator="equal">
      <formula>"CUMPLE"</formula>
    </cfRule>
  </conditionalFormatting>
  <conditionalFormatting sqref="J107">
    <cfRule type="cellIs" dxfId="1791" priority="949" operator="equal">
      <formula>"NO CUMPLE"</formula>
    </cfRule>
  </conditionalFormatting>
  <conditionalFormatting sqref="J107">
    <cfRule type="cellIs" dxfId="1790" priority="950" operator="equal">
      <formula>"CUMPLE"</formula>
    </cfRule>
  </conditionalFormatting>
  <conditionalFormatting sqref="J110">
    <cfRule type="cellIs" dxfId="1789" priority="951" operator="equal">
      <formula>"NO CUMPLE"</formula>
    </cfRule>
  </conditionalFormatting>
  <conditionalFormatting sqref="J110">
    <cfRule type="cellIs" dxfId="1788" priority="952" operator="equal">
      <formula>"CUMPLE"</formula>
    </cfRule>
  </conditionalFormatting>
  <conditionalFormatting sqref="J111:J112">
    <cfRule type="cellIs" dxfId="1787" priority="953" operator="equal">
      <formula>"NO CUMPLE"</formula>
    </cfRule>
  </conditionalFormatting>
  <conditionalFormatting sqref="J111:J112">
    <cfRule type="cellIs" dxfId="1786" priority="954" operator="equal">
      <formula>"CUMPLE"</formula>
    </cfRule>
  </conditionalFormatting>
  <conditionalFormatting sqref="J113">
    <cfRule type="cellIs" dxfId="1785" priority="955" operator="equal">
      <formula>"NO CUMPLE"</formula>
    </cfRule>
  </conditionalFormatting>
  <conditionalFormatting sqref="J113">
    <cfRule type="cellIs" dxfId="1784" priority="956" operator="equal">
      <formula>"CUMPLE"</formula>
    </cfRule>
  </conditionalFormatting>
  <conditionalFormatting sqref="J114:J115">
    <cfRule type="cellIs" dxfId="1783" priority="957" operator="equal">
      <formula>"NO CUMPLE"</formula>
    </cfRule>
  </conditionalFormatting>
  <conditionalFormatting sqref="J114:J115">
    <cfRule type="cellIs" dxfId="1782" priority="958" operator="equal">
      <formula>"CUMPLE"</formula>
    </cfRule>
  </conditionalFormatting>
  <conditionalFormatting sqref="K101:K103">
    <cfRule type="expression" dxfId="1781" priority="959">
      <formula>J101="NO CUMPLE"</formula>
    </cfRule>
  </conditionalFormatting>
  <conditionalFormatting sqref="K101:K103">
    <cfRule type="expression" dxfId="1780" priority="960">
      <formula>J101="CUMPLE"</formula>
    </cfRule>
  </conditionalFormatting>
  <conditionalFormatting sqref="K104:K115">
    <cfRule type="expression" dxfId="1779" priority="961">
      <formula>J104="NO CUMPLE"</formula>
    </cfRule>
  </conditionalFormatting>
  <conditionalFormatting sqref="K104:K115">
    <cfRule type="expression" dxfId="1778" priority="962">
      <formula>J104="CUMPLE"</formula>
    </cfRule>
  </conditionalFormatting>
  <conditionalFormatting sqref="L104:L115">
    <cfRule type="cellIs" dxfId="1777" priority="963" operator="equal">
      <formula>"NO CUMPLE"</formula>
    </cfRule>
  </conditionalFormatting>
  <conditionalFormatting sqref="L104:L115">
    <cfRule type="cellIs" dxfId="1776" priority="964" operator="equal">
      <formula>"CUMPLE"</formula>
    </cfRule>
  </conditionalFormatting>
  <conditionalFormatting sqref="H104 H107 H110 H113">
    <cfRule type="notContainsBlanks" dxfId="1775" priority="933">
      <formula>LEN(TRIM(H104))&gt;0</formula>
    </cfRule>
  </conditionalFormatting>
  <conditionalFormatting sqref="I104 I107 I110 I113">
    <cfRule type="notContainsBlanks" dxfId="1774" priority="934">
      <formula>LEN(TRIM(I104))&gt;0</formula>
    </cfRule>
  </conditionalFormatting>
  <conditionalFormatting sqref="N79">
    <cfRule type="expression" dxfId="1773" priority="817">
      <formula>N79=" "</formula>
    </cfRule>
  </conditionalFormatting>
  <conditionalFormatting sqref="N79">
    <cfRule type="expression" dxfId="1772" priority="818">
      <formula>N79="NO PRESENTÓ CERTIFICADO"</formula>
    </cfRule>
  </conditionalFormatting>
  <conditionalFormatting sqref="N79">
    <cfRule type="expression" dxfId="1771" priority="819">
      <formula>N79="PRESENTÓ CERTIFICADO"</formula>
    </cfRule>
  </conditionalFormatting>
  <conditionalFormatting sqref="P79">
    <cfRule type="expression" dxfId="1770" priority="820">
      <formula>Q79="NO SUBSANABLE"</formula>
    </cfRule>
  </conditionalFormatting>
  <conditionalFormatting sqref="P79">
    <cfRule type="expression" dxfId="1769" priority="821">
      <formula>Q79="REQUERIMIENTOS SUBSANADOS"</formula>
    </cfRule>
  </conditionalFormatting>
  <conditionalFormatting sqref="P79">
    <cfRule type="expression" dxfId="1768" priority="822">
      <formula>Q79="PENDIENTES POR SUBSANAR"</formula>
    </cfRule>
  </conditionalFormatting>
  <conditionalFormatting sqref="P79">
    <cfRule type="expression" dxfId="1767" priority="823">
      <formula>Q79="SIN OBSERVACIÓN"</formula>
    </cfRule>
  </conditionalFormatting>
  <conditionalFormatting sqref="P79">
    <cfRule type="containsBlanks" dxfId="1766" priority="824">
      <formula>LEN(TRIM(P79))=0</formula>
    </cfRule>
  </conditionalFormatting>
  <conditionalFormatting sqref="O79">
    <cfRule type="cellIs" dxfId="1765" priority="825" operator="equal">
      <formula>"PENDIENTE POR DESCRIPCIÓN"</formula>
    </cfRule>
  </conditionalFormatting>
  <conditionalFormatting sqref="O79">
    <cfRule type="cellIs" dxfId="1764" priority="826" operator="equal">
      <formula>"DESCRIPCIÓN INSUFICIENTE"</formula>
    </cfRule>
  </conditionalFormatting>
  <conditionalFormatting sqref="O79">
    <cfRule type="cellIs" dxfId="1763" priority="827" operator="equal">
      <formula>"NO ESTÁ ACORDE A ITEM 5.2.1 (T.R.)"</formula>
    </cfRule>
  </conditionalFormatting>
  <conditionalFormatting sqref="O79">
    <cfRule type="cellIs" dxfId="1762" priority="828" operator="equal">
      <formula>"ACORDE A ITEM 5.2.1 (T.R.)"</formula>
    </cfRule>
  </conditionalFormatting>
  <conditionalFormatting sqref="Q79">
    <cfRule type="containsBlanks" dxfId="1761" priority="829">
      <formula>LEN(TRIM(Q79))=0</formula>
    </cfRule>
  </conditionalFormatting>
  <conditionalFormatting sqref="Q79">
    <cfRule type="cellIs" dxfId="1760" priority="830" operator="equal">
      <formula>"REQUERIMIENTOS SUBSANADOS"</formula>
    </cfRule>
  </conditionalFormatting>
  <conditionalFormatting sqref="Q79">
    <cfRule type="containsText" dxfId="1759" priority="831" operator="containsText" text="NO SUBSANABLE">
      <formula>NOT(ISERROR(SEARCH(("NO SUBSANABLE"),(Q79))))</formula>
    </cfRule>
  </conditionalFormatting>
  <conditionalFormatting sqref="Q79">
    <cfRule type="containsText" dxfId="1758" priority="832" operator="containsText" text="PENDIENTES POR SUBSANAR">
      <formula>NOT(ISERROR(SEARCH(("PENDIENTES POR SUBSANAR"),(Q79))))</formula>
    </cfRule>
  </conditionalFormatting>
  <conditionalFormatting sqref="Q79">
    <cfRule type="containsText" dxfId="1757" priority="833" operator="containsText" text="SIN OBSERVACIÓN">
      <formula>NOT(ISERROR(SEARCH(("SIN OBSERVACIÓN"),(Q79))))</formula>
    </cfRule>
  </conditionalFormatting>
  <conditionalFormatting sqref="H79">
    <cfRule type="notContainsBlanks" dxfId="1756" priority="839">
      <formula>LEN(TRIM(H79))&gt;0</formula>
    </cfRule>
  </conditionalFormatting>
  <conditionalFormatting sqref="G79">
    <cfRule type="notContainsBlanks" dxfId="1755" priority="840">
      <formula>LEN(TRIM(G79))&gt;0</formula>
    </cfRule>
  </conditionalFormatting>
  <conditionalFormatting sqref="F79">
    <cfRule type="notContainsBlanks" dxfId="1754" priority="841">
      <formula>LEN(TRIM(F79))&gt;0</formula>
    </cfRule>
  </conditionalFormatting>
  <conditionalFormatting sqref="E79">
    <cfRule type="notContainsBlanks" dxfId="1753" priority="842">
      <formula>LEN(TRIM(E79))&gt;0</formula>
    </cfRule>
  </conditionalFormatting>
  <conditionalFormatting sqref="D79">
    <cfRule type="notContainsBlanks" dxfId="1752" priority="843">
      <formula>LEN(TRIM(D79))&gt;0</formula>
    </cfRule>
  </conditionalFormatting>
  <conditionalFormatting sqref="C79">
    <cfRule type="notContainsBlanks" dxfId="1751" priority="844">
      <formula>LEN(TRIM(C79))&gt;0</formula>
    </cfRule>
  </conditionalFormatting>
  <conditionalFormatting sqref="I79">
    <cfRule type="notContainsBlanks" dxfId="1750" priority="845">
      <formula>LEN(TRIM(I79))&gt;0</formula>
    </cfRule>
  </conditionalFormatting>
  <conditionalFormatting sqref="N85">
    <cfRule type="expression" dxfId="1749" priority="846">
      <formula>N85=" "</formula>
    </cfRule>
  </conditionalFormatting>
  <conditionalFormatting sqref="N85">
    <cfRule type="expression" dxfId="1748" priority="847">
      <formula>N85="NO PRESENTÓ CERTIFICADO"</formula>
    </cfRule>
  </conditionalFormatting>
  <conditionalFormatting sqref="N85">
    <cfRule type="expression" dxfId="1747" priority="848">
      <formula>N85="PRESENTÓ CERTIFICADO"</formula>
    </cfRule>
  </conditionalFormatting>
  <conditionalFormatting sqref="P85">
    <cfRule type="expression" dxfId="1746" priority="849">
      <formula>Q85="NO SUBSANABLE"</formula>
    </cfRule>
  </conditionalFormatting>
  <conditionalFormatting sqref="P85">
    <cfRule type="expression" dxfId="1745" priority="850">
      <formula>Q85="REQUERIMIENTOS SUBSANADOS"</formula>
    </cfRule>
  </conditionalFormatting>
  <conditionalFormatting sqref="P85">
    <cfRule type="expression" dxfId="1744" priority="851">
      <formula>Q85="PENDIENTES POR SUBSANAR"</formula>
    </cfRule>
  </conditionalFormatting>
  <conditionalFormatting sqref="P85">
    <cfRule type="expression" dxfId="1743" priority="852">
      <formula>Q85="SIN OBSERVACIÓN"</formula>
    </cfRule>
  </conditionalFormatting>
  <conditionalFormatting sqref="P85">
    <cfRule type="containsBlanks" dxfId="1742" priority="853">
      <formula>LEN(TRIM(P85))=0</formula>
    </cfRule>
  </conditionalFormatting>
  <conditionalFormatting sqref="O85">
    <cfRule type="cellIs" dxfId="1741" priority="854" operator="equal">
      <formula>"PENDIENTE POR DESCRIPCIÓN"</formula>
    </cfRule>
  </conditionalFormatting>
  <conditionalFormatting sqref="O85">
    <cfRule type="cellIs" dxfId="1740" priority="855" operator="equal">
      <formula>"DESCRIPCIÓN INSUFICIENTE"</formula>
    </cfRule>
  </conditionalFormatting>
  <conditionalFormatting sqref="O85">
    <cfRule type="cellIs" dxfId="1739" priority="856" operator="equal">
      <formula>"NO ESTÁ ACORDE A ITEM 5.2.1 (T.R.)"</formula>
    </cfRule>
  </conditionalFormatting>
  <conditionalFormatting sqref="O85">
    <cfRule type="cellIs" dxfId="1738" priority="857" operator="equal">
      <formula>"ACORDE A ITEM 5.2.1 (T.R.)"</formula>
    </cfRule>
  </conditionalFormatting>
  <conditionalFormatting sqref="Q85">
    <cfRule type="containsBlanks" dxfId="1737" priority="858">
      <formula>LEN(TRIM(Q85))=0</formula>
    </cfRule>
  </conditionalFormatting>
  <conditionalFormatting sqref="Q85">
    <cfRule type="cellIs" dxfId="1736" priority="859" operator="equal">
      <formula>"REQUERIMIENTOS SUBSANADOS"</formula>
    </cfRule>
  </conditionalFormatting>
  <conditionalFormatting sqref="Q85">
    <cfRule type="containsText" dxfId="1735" priority="860" operator="containsText" text="NO SUBSANABLE">
      <formula>NOT(ISERROR(SEARCH(("NO SUBSANABLE"),(Q85))))</formula>
    </cfRule>
  </conditionalFormatting>
  <conditionalFormatting sqref="Q85">
    <cfRule type="containsText" dxfId="1734" priority="861" operator="containsText" text="PENDIENTES POR SUBSANAR">
      <formula>NOT(ISERROR(SEARCH(("PENDIENTES POR SUBSANAR"),(Q85))))</formula>
    </cfRule>
  </conditionalFormatting>
  <conditionalFormatting sqref="Q85">
    <cfRule type="containsText" dxfId="1733" priority="862" operator="containsText" text="SIN OBSERVACIÓN">
      <formula>NOT(ISERROR(SEARCH(("SIN OBSERVACIÓN"),(Q85))))</formula>
    </cfRule>
  </conditionalFormatting>
  <conditionalFormatting sqref="G82 G85">
    <cfRule type="notContainsBlanks" dxfId="1732" priority="869">
      <formula>LEN(TRIM(G82))&gt;0</formula>
    </cfRule>
  </conditionalFormatting>
  <conditionalFormatting sqref="F82">
    <cfRule type="notContainsBlanks" dxfId="1731" priority="870">
      <formula>LEN(TRIM(F82))&gt;0</formula>
    </cfRule>
  </conditionalFormatting>
  <conditionalFormatting sqref="E82 E85">
    <cfRule type="notContainsBlanks" dxfId="1730" priority="871">
      <formula>LEN(TRIM(E82))&gt;0</formula>
    </cfRule>
  </conditionalFormatting>
  <conditionalFormatting sqref="D82 D85">
    <cfRule type="notContainsBlanks" dxfId="1729" priority="872">
      <formula>LEN(TRIM(D82))&gt;0</formula>
    </cfRule>
  </conditionalFormatting>
  <conditionalFormatting sqref="C82 C85">
    <cfRule type="notContainsBlanks" dxfId="1728" priority="873">
      <formula>LEN(TRIM(C82))&gt;0</formula>
    </cfRule>
  </conditionalFormatting>
  <conditionalFormatting sqref="N88">
    <cfRule type="expression" dxfId="1727" priority="875">
      <formula>N88=" "</formula>
    </cfRule>
  </conditionalFormatting>
  <conditionalFormatting sqref="N88">
    <cfRule type="expression" dxfId="1726" priority="876">
      <formula>N88="NO PRESENTÓ CERTIFICADO"</formula>
    </cfRule>
  </conditionalFormatting>
  <conditionalFormatting sqref="N88">
    <cfRule type="expression" dxfId="1725" priority="877">
      <formula>N88="PRESENTÓ CERTIFICADO"</formula>
    </cfRule>
  </conditionalFormatting>
  <conditionalFormatting sqref="P88">
    <cfRule type="expression" dxfId="1724" priority="878">
      <formula>Q88="NO SUBSANABLE"</formula>
    </cfRule>
  </conditionalFormatting>
  <conditionalFormatting sqref="P88">
    <cfRule type="expression" dxfId="1723" priority="879">
      <formula>Q88="REQUERIMIENTOS SUBSANADOS"</formula>
    </cfRule>
  </conditionalFormatting>
  <conditionalFormatting sqref="P88">
    <cfRule type="expression" dxfId="1722" priority="880">
      <formula>Q88="PENDIENTES POR SUBSANAR"</formula>
    </cfRule>
  </conditionalFormatting>
  <conditionalFormatting sqref="P88">
    <cfRule type="expression" dxfId="1721" priority="881">
      <formula>Q88="SIN OBSERVACIÓN"</formula>
    </cfRule>
  </conditionalFormatting>
  <conditionalFormatting sqref="P88">
    <cfRule type="containsBlanks" dxfId="1720" priority="882">
      <formula>LEN(TRIM(P88))=0</formula>
    </cfRule>
  </conditionalFormatting>
  <conditionalFormatting sqref="O88">
    <cfRule type="cellIs" dxfId="1719" priority="883" operator="equal">
      <formula>"PENDIENTE POR DESCRIPCIÓN"</formula>
    </cfRule>
  </conditionalFormatting>
  <conditionalFormatting sqref="O88">
    <cfRule type="cellIs" dxfId="1718" priority="884" operator="equal">
      <formula>"DESCRIPCIÓN INSUFICIENTE"</formula>
    </cfRule>
  </conditionalFormatting>
  <conditionalFormatting sqref="O88">
    <cfRule type="cellIs" dxfId="1717" priority="885" operator="equal">
      <formula>"NO ESTÁ ACORDE A ITEM 5.2.1 (T.R.)"</formula>
    </cfRule>
  </conditionalFormatting>
  <conditionalFormatting sqref="O88">
    <cfRule type="cellIs" dxfId="1716" priority="886" operator="equal">
      <formula>"ACORDE A ITEM 5.2.1 (T.R.)"</formula>
    </cfRule>
  </conditionalFormatting>
  <conditionalFormatting sqref="Q88">
    <cfRule type="containsBlanks" dxfId="1715" priority="887">
      <formula>LEN(TRIM(Q88))=0</formula>
    </cfRule>
  </conditionalFormatting>
  <conditionalFormatting sqref="Q88">
    <cfRule type="cellIs" dxfId="1714" priority="888" operator="equal">
      <formula>"REQUERIMIENTOS SUBSANADOS"</formula>
    </cfRule>
  </conditionalFormatting>
  <conditionalFormatting sqref="Q88">
    <cfRule type="containsText" dxfId="1713" priority="889" operator="containsText" text="NO SUBSANABLE">
      <formula>NOT(ISERROR(SEARCH(("NO SUBSANABLE"),(Q88))))</formula>
    </cfRule>
  </conditionalFormatting>
  <conditionalFormatting sqref="Q88">
    <cfRule type="containsText" dxfId="1712" priority="890" operator="containsText" text="PENDIENTES POR SUBSANAR">
      <formula>NOT(ISERROR(SEARCH(("PENDIENTES POR SUBSANAR"),(Q88))))</formula>
    </cfRule>
  </conditionalFormatting>
  <conditionalFormatting sqref="Q88">
    <cfRule type="containsText" dxfId="1711" priority="891" operator="containsText" text="SIN OBSERVACIÓN">
      <formula>NOT(ISERROR(SEARCH(("SIN OBSERVACIÓN"),(Q88))))</formula>
    </cfRule>
  </conditionalFormatting>
  <conditionalFormatting sqref="G88">
    <cfRule type="notContainsBlanks" dxfId="1710" priority="898">
      <formula>LEN(TRIM(G88))&gt;0</formula>
    </cfRule>
  </conditionalFormatting>
  <conditionalFormatting sqref="F88">
    <cfRule type="notContainsBlanks" dxfId="1709" priority="899">
      <formula>LEN(TRIM(F88))&gt;0</formula>
    </cfRule>
  </conditionalFormatting>
  <conditionalFormatting sqref="E88">
    <cfRule type="notContainsBlanks" dxfId="1708" priority="900">
      <formula>LEN(TRIM(E88))&gt;0</formula>
    </cfRule>
  </conditionalFormatting>
  <conditionalFormatting sqref="D88">
    <cfRule type="notContainsBlanks" dxfId="1707" priority="901">
      <formula>LEN(TRIM(D88))&gt;0</formula>
    </cfRule>
  </conditionalFormatting>
  <conditionalFormatting sqref="C88">
    <cfRule type="notContainsBlanks" dxfId="1706" priority="902">
      <formula>LEN(TRIM(C88))&gt;0</formula>
    </cfRule>
  </conditionalFormatting>
  <conditionalFormatting sqref="N91">
    <cfRule type="expression" dxfId="1705" priority="904">
      <formula>N91=" "</formula>
    </cfRule>
  </conditionalFormatting>
  <conditionalFormatting sqref="N91">
    <cfRule type="expression" dxfId="1704" priority="905">
      <formula>N91="NO PRESENTÓ CERTIFICADO"</formula>
    </cfRule>
  </conditionalFormatting>
  <conditionalFormatting sqref="N91">
    <cfRule type="expression" dxfId="1703" priority="906">
      <formula>N91="PRESENTÓ CERTIFICADO"</formula>
    </cfRule>
  </conditionalFormatting>
  <conditionalFormatting sqref="P91">
    <cfRule type="expression" dxfId="1702" priority="907">
      <formula>Q91="NO SUBSANABLE"</formula>
    </cfRule>
  </conditionalFormatting>
  <conditionalFormatting sqref="P91">
    <cfRule type="expression" dxfId="1701" priority="908">
      <formula>Q91="REQUERIMIENTOS SUBSANADOS"</formula>
    </cfRule>
  </conditionalFormatting>
  <conditionalFormatting sqref="P91">
    <cfRule type="expression" dxfId="1700" priority="909">
      <formula>Q91="PENDIENTES POR SUBSANAR"</formula>
    </cfRule>
  </conditionalFormatting>
  <conditionalFormatting sqref="P91">
    <cfRule type="expression" dxfId="1699" priority="910">
      <formula>Q91="SIN OBSERVACIÓN"</formula>
    </cfRule>
  </conditionalFormatting>
  <conditionalFormatting sqref="P91">
    <cfRule type="containsBlanks" dxfId="1698" priority="911">
      <formula>LEN(TRIM(P91))=0</formula>
    </cfRule>
  </conditionalFormatting>
  <conditionalFormatting sqref="O91">
    <cfRule type="cellIs" dxfId="1697" priority="912" operator="equal">
      <formula>"PENDIENTE POR DESCRIPCIÓN"</formula>
    </cfRule>
  </conditionalFormatting>
  <conditionalFormatting sqref="O91">
    <cfRule type="cellIs" dxfId="1696" priority="913" operator="equal">
      <formula>"DESCRIPCIÓN INSUFICIENTE"</formula>
    </cfRule>
  </conditionalFormatting>
  <conditionalFormatting sqref="O91">
    <cfRule type="cellIs" dxfId="1695" priority="914" operator="equal">
      <formula>"NO ESTÁ ACORDE A ITEM 5.2.1 (T.R.)"</formula>
    </cfRule>
  </conditionalFormatting>
  <conditionalFormatting sqref="O91">
    <cfRule type="cellIs" dxfId="1694" priority="915" operator="equal">
      <formula>"ACORDE A ITEM 5.2.1 (T.R.)"</formula>
    </cfRule>
  </conditionalFormatting>
  <conditionalFormatting sqref="Q91">
    <cfRule type="containsBlanks" dxfId="1693" priority="916">
      <formula>LEN(TRIM(Q91))=0</formula>
    </cfRule>
  </conditionalFormatting>
  <conditionalFormatting sqref="Q91">
    <cfRule type="cellIs" dxfId="1692" priority="917" operator="equal">
      <formula>"REQUERIMIENTOS SUBSANADOS"</formula>
    </cfRule>
  </conditionalFormatting>
  <conditionalFormatting sqref="Q91">
    <cfRule type="containsText" dxfId="1691" priority="918" operator="containsText" text="NO SUBSANABLE">
      <formula>NOT(ISERROR(SEARCH(("NO SUBSANABLE"),(Q91))))</formula>
    </cfRule>
  </conditionalFormatting>
  <conditionalFormatting sqref="Q91">
    <cfRule type="containsText" dxfId="1690" priority="919" operator="containsText" text="PENDIENTES POR SUBSANAR">
      <formula>NOT(ISERROR(SEARCH(("PENDIENTES POR SUBSANAR"),(Q91))))</formula>
    </cfRule>
  </conditionalFormatting>
  <conditionalFormatting sqref="Q91">
    <cfRule type="containsText" dxfId="1689" priority="920" operator="containsText" text="SIN OBSERVACIÓN">
      <formula>NOT(ISERROR(SEARCH(("SIN OBSERVACIÓN"),(Q91))))</formula>
    </cfRule>
  </conditionalFormatting>
  <conditionalFormatting sqref="H91">
    <cfRule type="notContainsBlanks" dxfId="1688" priority="926">
      <formula>LEN(TRIM(H91))&gt;0</formula>
    </cfRule>
  </conditionalFormatting>
  <conditionalFormatting sqref="G91">
    <cfRule type="notContainsBlanks" dxfId="1687" priority="927">
      <formula>LEN(TRIM(G91))&gt;0</formula>
    </cfRule>
  </conditionalFormatting>
  <conditionalFormatting sqref="F91">
    <cfRule type="notContainsBlanks" dxfId="1686" priority="928">
      <formula>LEN(TRIM(F91))&gt;0</formula>
    </cfRule>
  </conditionalFormatting>
  <conditionalFormatting sqref="E91">
    <cfRule type="notContainsBlanks" dxfId="1685" priority="929">
      <formula>LEN(TRIM(E91))&gt;0</formula>
    </cfRule>
  </conditionalFormatting>
  <conditionalFormatting sqref="C91">
    <cfRule type="notContainsBlanks" dxfId="1684" priority="931">
      <formula>LEN(TRIM(C91))&gt;0</formula>
    </cfRule>
  </conditionalFormatting>
  <conditionalFormatting sqref="I91">
    <cfRule type="notContainsBlanks" dxfId="1683" priority="932">
      <formula>LEN(TRIM(I91))&gt;0</formula>
    </cfRule>
  </conditionalFormatting>
  <conditionalFormatting sqref="J86:J87">
    <cfRule type="cellIs" dxfId="1682" priority="787" operator="equal">
      <formula>"NO CUMPLE"</formula>
    </cfRule>
  </conditionalFormatting>
  <conditionalFormatting sqref="J86:J87">
    <cfRule type="cellIs" dxfId="1681" priority="788" operator="equal">
      <formula>"CUMPLE"</formula>
    </cfRule>
  </conditionalFormatting>
  <conditionalFormatting sqref="M79:M93">
    <cfRule type="expression" dxfId="1680" priority="789">
      <formula>L79="NO CUMPLE"</formula>
    </cfRule>
  </conditionalFormatting>
  <conditionalFormatting sqref="M79:M93">
    <cfRule type="expression" dxfId="1679" priority="790">
      <formula>L79="CUMPLE"</formula>
    </cfRule>
  </conditionalFormatting>
  <conditionalFormatting sqref="J79">
    <cfRule type="cellIs" dxfId="1678" priority="791" operator="equal">
      <formula>"NO CUMPLE"</formula>
    </cfRule>
  </conditionalFormatting>
  <conditionalFormatting sqref="J79">
    <cfRule type="cellIs" dxfId="1677" priority="792" operator="equal">
      <formula>"CUMPLE"</formula>
    </cfRule>
  </conditionalFormatting>
  <conditionalFormatting sqref="L79:L81">
    <cfRule type="cellIs" dxfId="1676" priority="793" operator="equal">
      <formula>"NO CUMPLE"</formula>
    </cfRule>
  </conditionalFormatting>
  <conditionalFormatting sqref="L79:L81">
    <cfRule type="cellIs" dxfId="1675" priority="794" operator="equal">
      <formula>"CUMPLE"</formula>
    </cfRule>
  </conditionalFormatting>
  <conditionalFormatting sqref="J80:J81">
    <cfRule type="cellIs" dxfId="1674" priority="795" operator="equal">
      <formula>"NO CUMPLE"</formula>
    </cfRule>
  </conditionalFormatting>
  <conditionalFormatting sqref="J80:J81">
    <cfRule type="cellIs" dxfId="1673" priority="796" operator="equal">
      <formula>"CUMPLE"</formula>
    </cfRule>
  </conditionalFormatting>
  <conditionalFormatting sqref="J82">
    <cfRule type="cellIs" dxfId="1672" priority="797" operator="equal">
      <formula>"NO CUMPLE"</formula>
    </cfRule>
  </conditionalFormatting>
  <conditionalFormatting sqref="J82">
    <cfRule type="cellIs" dxfId="1671" priority="798" operator="equal">
      <formula>"CUMPLE"</formula>
    </cfRule>
  </conditionalFormatting>
  <conditionalFormatting sqref="J83:J84">
    <cfRule type="cellIs" dxfId="1670" priority="799" operator="equal">
      <formula>"NO CUMPLE"</formula>
    </cfRule>
  </conditionalFormatting>
  <conditionalFormatting sqref="J83:J84">
    <cfRule type="cellIs" dxfId="1669" priority="800" operator="equal">
      <formula>"CUMPLE"</formula>
    </cfRule>
  </conditionalFormatting>
  <conditionalFormatting sqref="J85">
    <cfRule type="cellIs" dxfId="1668" priority="801" operator="equal">
      <formula>"NO CUMPLE"</formula>
    </cfRule>
  </conditionalFormatting>
  <conditionalFormatting sqref="J85">
    <cfRule type="cellIs" dxfId="1667" priority="802" operator="equal">
      <formula>"CUMPLE"</formula>
    </cfRule>
  </conditionalFormatting>
  <conditionalFormatting sqref="J88">
    <cfRule type="cellIs" dxfId="1666" priority="803" operator="equal">
      <formula>"NO CUMPLE"</formula>
    </cfRule>
  </conditionalFormatting>
  <conditionalFormatting sqref="J88">
    <cfRule type="cellIs" dxfId="1665" priority="804" operator="equal">
      <formula>"CUMPLE"</formula>
    </cfRule>
  </conditionalFormatting>
  <conditionalFormatting sqref="J89:J90">
    <cfRule type="cellIs" dxfId="1664" priority="805" operator="equal">
      <formula>"NO CUMPLE"</formula>
    </cfRule>
  </conditionalFormatting>
  <conditionalFormatting sqref="J89:J90">
    <cfRule type="cellIs" dxfId="1663" priority="806" operator="equal">
      <formula>"CUMPLE"</formula>
    </cfRule>
  </conditionalFormatting>
  <conditionalFormatting sqref="J91">
    <cfRule type="cellIs" dxfId="1662" priority="807" operator="equal">
      <formula>"NO CUMPLE"</formula>
    </cfRule>
  </conditionalFormatting>
  <conditionalFormatting sqref="J91">
    <cfRule type="cellIs" dxfId="1661" priority="808" operator="equal">
      <formula>"CUMPLE"</formula>
    </cfRule>
  </conditionalFormatting>
  <conditionalFormatting sqref="J92:J93">
    <cfRule type="cellIs" dxfId="1660" priority="809" operator="equal">
      <formula>"NO CUMPLE"</formula>
    </cfRule>
  </conditionalFormatting>
  <conditionalFormatting sqref="J92:J93">
    <cfRule type="cellIs" dxfId="1659" priority="810" operator="equal">
      <formula>"CUMPLE"</formula>
    </cfRule>
  </conditionalFormatting>
  <conditionalFormatting sqref="K79:K81">
    <cfRule type="expression" dxfId="1658" priority="811">
      <formula>J79="NO CUMPLE"</formula>
    </cfRule>
  </conditionalFormatting>
  <conditionalFormatting sqref="K79:K81">
    <cfRule type="expression" dxfId="1657" priority="812">
      <formula>J79="CUMPLE"</formula>
    </cfRule>
  </conditionalFormatting>
  <conditionalFormatting sqref="K82:K93">
    <cfRule type="expression" dxfId="1656" priority="813">
      <formula>J82="NO CUMPLE"</formula>
    </cfRule>
  </conditionalFormatting>
  <conditionalFormatting sqref="K82:K93">
    <cfRule type="expression" dxfId="1655" priority="814">
      <formula>J82="CUMPLE"</formula>
    </cfRule>
  </conditionalFormatting>
  <conditionalFormatting sqref="L82:L93">
    <cfRule type="cellIs" dxfId="1654" priority="815" operator="equal">
      <formula>"NO CUMPLE"</formula>
    </cfRule>
  </conditionalFormatting>
  <conditionalFormatting sqref="L82:L93">
    <cfRule type="cellIs" dxfId="1653" priority="816" operator="equal">
      <formula>"CUMPLE"</formula>
    </cfRule>
  </conditionalFormatting>
  <conditionalFormatting sqref="D123">
    <cfRule type="notContainsBlanks" dxfId="1652" priority="779">
      <formula>LEN(TRIM(D123))&gt;0</formula>
    </cfRule>
  </conditionalFormatting>
  <conditionalFormatting sqref="C123">
    <cfRule type="notContainsBlanks" dxfId="1651" priority="780">
      <formula>LEN(TRIM(C123))&gt;0</formula>
    </cfRule>
  </conditionalFormatting>
  <conditionalFormatting sqref="D126 D129">
    <cfRule type="notContainsBlanks" dxfId="1650" priority="781">
      <formula>LEN(TRIM(D126))&gt;0</formula>
    </cfRule>
  </conditionalFormatting>
  <conditionalFormatting sqref="C126 C129">
    <cfRule type="notContainsBlanks" dxfId="1649" priority="782">
      <formula>LEN(TRIM(C126))&gt;0</formula>
    </cfRule>
  </conditionalFormatting>
  <conditionalFormatting sqref="D132">
    <cfRule type="notContainsBlanks" dxfId="1648" priority="783">
      <formula>LEN(TRIM(D132))&gt;0</formula>
    </cfRule>
  </conditionalFormatting>
  <conditionalFormatting sqref="C132">
    <cfRule type="notContainsBlanks" dxfId="1647" priority="784">
      <formula>LEN(TRIM(C132))&gt;0</formula>
    </cfRule>
  </conditionalFormatting>
  <conditionalFormatting sqref="D135">
    <cfRule type="notContainsBlanks" dxfId="1646" priority="785">
      <formula>LEN(TRIM(D135))&gt;0</formula>
    </cfRule>
  </conditionalFormatting>
  <conditionalFormatting sqref="C135">
    <cfRule type="notContainsBlanks" dxfId="1645" priority="786">
      <formula>LEN(TRIM(C135))&gt;0</formula>
    </cfRule>
  </conditionalFormatting>
  <conditionalFormatting sqref="H126 H129">
    <cfRule type="notContainsBlanks" dxfId="1644" priority="777">
      <formula>LEN(TRIM(H126))&gt;0</formula>
    </cfRule>
  </conditionalFormatting>
  <conditionalFormatting sqref="I126 I129">
    <cfRule type="notContainsBlanks" dxfId="1643" priority="778">
      <formula>LEN(TRIM(I126))&gt;0</formula>
    </cfRule>
  </conditionalFormatting>
  <conditionalFormatting sqref="N126">
    <cfRule type="expression" dxfId="1642" priority="760">
      <formula>N126=" "</formula>
    </cfRule>
  </conditionalFormatting>
  <conditionalFormatting sqref="N126">
    <cfRule type="expression" dxfId="1641" priority="761">
      <formula>N126="NO PRESENTÓ CERTIFICADO"</formula>
    </cfRule>
  </conditionalFormatting>
  <conditionalFormatting sqref="N126">
    <cfRule type="expression" dxfId="1640" priority="762">
      <formula>N126="PRESENTÓ CERTIFICADO"</formula>
    </cfRule>
  </conditionalFormatting>
  <conditionalFormatting sqref="P126">
    <cfRule type="expression" dxfId="1639" priority="763">
      <formula>Q126="NO SUBSANABLE"</formula>
    </cfRule>
  </conditionalFormatting>
  <conditionalFormatting sqref="P126">
    <cfRule type="expression" dxfId="1638" priority="764">
      <formula>Q126="REQUERIMIENTOS SUBSANADOS"</formula>
    </cfRule>
  </conditionalFormatting>
  <conditionalFormatting sqref="P126">
    <cfRule type="expression" dxfId="1637" priority="765">
      <formula>Q126="PENDIENTES POR SUBSANAR"</formula>
    </cfRule>
  </conditionalFormatting>
  <conditionalFormatting sqref="P126">
    <cfRule type="expression" dxfId="1636" priority="766">
      <formula>Q126="SIN OBSERVACIÓN"</formula>
    </cfRule>
  </conditionalFormatting>
  <conditionalFormatting sqref="P126">
    <cfRule type="containsBlanks" dxfId="1635" priority="767">
      <formula>LEN(TRIM(P126))=0</formula>
    </cfRule>
  </conditionalFormatting>
  <conditionalFormatting sqref="O126">
    <cfRule type="cellIs" dxfId="1634" priority="768" operator="equal">
      <formula>"PENDIENTE POR DESCRIPCIÓN"</formula>
    </cfRule>
  </conditionalFormatting>
  <conditionalFormatting sqref="O126">
    <cfRule type="cellIs" dxfId="1633" priority="769" operator="equal">
      <formula>"DESCRIPCIÓN INSUFICIENTE"</formula>
    </cfRule>
  </conditionalFormatting>
  <conditionalFormatting sqref="O126">
    <cfRule type="cellIs" dxfId="1632" priority="770" operator="equal">
      <formula>"NO ESTÁ ACORDE A ITEM 5.2.1 (T.R.)"</formula>
    </cfRule>
  </conditionalFormatting>
  <conditionalFormatting sqref="O126">
    <cfRule type="cellIs" dxfId="1631" priority="771" operator="equal">
      <formula>"ACORDE A ITEM 5.2.1 (T.R.)"</formula>
    </cfRule>
  </conditionalFormatting>
  <conditionalFormatting sqref="Q126">
    <cfRule type="containsBlanks" dxfId="1630" priority="772">
      <formula>LEN(TRIM(Q126))=0</formula>
    </cfRule>
  </conditionalFormatting>
  <conditionalFormatting sqref="Q126">
    <cfRule type="cellIs" dxfId="1629" priority="773" operator="equal">
      <formula>"REQUERIMIENTOS SUBSANADOS"</formula>
    </cfRule>
  </conditionalFormatting>
  <conditionalFormatting sqref="Q126">
    <cfRule type="containsText" dxfId="1628" priority="774" operator="containsText" text="NO SUBSANABLE">
      <formula>NOT(ISERROR(SEARCH(("NO SUBSANABLE"),(Q126))))</formula>
    </cfRule>
  </conditionalFormatting>
  <conditionalFormatting sqref="Q126">
    <cfRule type="containsText" dxfId="1627" priority="775" operator="containsText" text="PENDIENTES POR SUBSANAR">
      <formula>NOT(ISERROR(SEARCH(("PENDIENTES POR SUBSANAR"),(Q126))))</formula>
    </cfRule>
  </conditionalFormatting>
  <conditionalFormatting sqref="Q126">
    <cfRule type="containsText" dxfId="1626" priority="776" operator="containsText" text="SIN OBSERVACIÓN">
      <formula>NOT(ISERROR(SEARCH(("SIN OBSERVACIÓN"),(Q126))))</formula>
    </cfRule>
  </conditionalFormatting>
  <conditionalFormatting sqref="N129">
    <cfRule type="expression" dxfId="1625" priority="743">
      <formula>N129=" "</formula>
    </cfRule>
  </conditionalFormatting>
  <conditionalFormatting sqref="N129">
    <cfRule type="expression" dxfId="1624" priority="744">
      <formula>N129="NO PRESENTÓ CERTIFICADO"</formula>
    </cfRule>
  </conditionalFormatting>
  <conditionalFormatting sqref="N129">
    <cfRule type="expression" dxfId="1623" priority="745">
      <formula>N129="PRESENTÓ CERTIFICADO"</formula>
    </cfRule>
  </conditionalFormatting>
  <conditionalFormatting sqref="P129">
    <cfRule type="expression" dxfId="1622" priority="746">
      <formula>Q129="NO SUBSANABLE"</formula>
    </cfRule>
  </conditionalFormatting>
  <conditionalFormatting sqref="P129">
    <cfRule type="expression" dxfId="1621" priority="747">
      <formula>Q129="REQUERIMIENTOS SUBSANADOS"</formula>
    </cfRule>
  </conditionalFormatting>
  <conditionalFormatting sqref="P129">
    <cfRule type="expression" dxfId="1620" priority="748">
      <formula>Q129="PENDIENTES POR SUBSANAR"</formula>
    </cfRule>
  </conditionalFormatting>
  <conditionalFormatting sqref="P129">
    <cfRule type="expression" dxfId="1619" priority="749">
      <formula>Q129="SIN OBSERVACIÓN"</formula>
    </cfRule>
  </conditionalFormatting>
  <conditionalFormatting sqref="P129">
    <cfRule type="containsBlanks" dxfId="1618" priority="750">
      <formula>LEN(TRIM(P129))=0</formula>
    </cfRule>
  </conditionalFormatting>
  <conditionalFormatting sqref="O129">
    <cfRule type="cellIs" dxfId="1617" priority="751" operator="equal">
      <formula>"PENDIENTE POR DESCRIPCIÓN"</formula>
    </cfRule>
  </conditionalFormatting>
  <conditionalFormatting sqref="O129">
    <cfRule type="cellIs" dxfId="1616" priority="752" operator="equal">
      <formula>"DESCRIPCIÓN INSUFICIENTE"</formula>
    </cfRule>
  </conditionalFormatting>
  <conditionalFormatting sqref="O129">
    <cfRule type="cellIs" dxfId="1615" priority="753" operator="equal">
      <formula>"NO ESTÁ ACORDE A ITEM 5.2.1 (T.R.)"</formula>
    </cfRule>
  </conditionalFormatting>
  <conditionalFormatting sqref="O129">
    <cfRule type="cellIs" dxfId="1614" priority="754" operator="equal">
      <formula>"ACORDE A ITEM 5.2.1 (T.R.)"</formula>
    </cfRule>
  </conditionalFormatting>
  <conditionalFormatting sqref="Q129">
    <cfRule type="containsBlanks" dxfId="1613" priority="755">
      <formula>LEN(TRIM(Q129))=0</formula>
    </cfRule>
  </conditionalFormatting>
  <conditionalFormatting sqref="Q129">
    <cfRule type="cellIs" dxfId="1612" priority="756" operator="equal">
      <formula>"REQUERIMIENTOS SUBSANADOS"</formula>
    </cfRule>
  </conditionalFormatting>
  <conditionalFormatting sqref="Q129">
    <cfRule type="containsText" dxfId="1611" priority="757" operator="containsText" text="NO SUBSANABLE">
      <formula>NOT(ISERROR(SEARCH(("NO SUBSANABLE"),(Q129))))</formula>
    </cfRule>
  </conditionalFormatting>
  <conditionalFormatting sqref="Q129">
    <cfRule type="containsText" dxfId="1610" priority="758" operator="containsText" text="PENDIENTES POR SUBSANAR">
      <formula>NOT(ISERROR(SEARCH(("PENDIENTES POR SUBSANAR"),(Q129))))</formula>
    </cfRule>
  </conditionalFormatting>
  <conditionalFormatting sqref="Q129">
    <cfRule type="containsText" dxfId="1609" priority="759" operator="containsText" text="SIN OBSERVACIÓN">
      <formula>NOT(ISERROR(SEARCH(("SIN OBSERVACIÓN"),(Q129))))</formula>
    </cfRule>
  </conditionalFormatting>
  <conditionalFormatting sqref="H148 H151 H154 H157">
    <cfRule type="notContainsBlanks" dxfId="1608" priority="741">
      <formula>LEN(TRIM(H148))&gt;0</formula>
    </cfRule>
  </conditionalFormatting>
  <conditionalFormatting sqref="I148 I151 I154 I157">
    <cfRule type="notContainsBlanks" dxfId="1607" priority="742">
      <formula>LEN(TRIM(I148))&gt;0</formula>
    </cfRule>
  </conditionalFormatting>
  <conditionalFormatting sqref="M148:M150">
    <cfRule type="expression" dxfId="1606" priority="731">
      <formula>L148="NO CUMPLE"</formula>
    </cfRule>
  </conditionalFormatting>
  <conditionalFormatting sqref="M148:M150">
    <cfRule type="expression" dxfId="1605" priority="732">
      <formula>L148="CUMPLE"</formula>
    </cfRule>
  </conditionalFormatting>
  <conditionalFormatting sqref="J148">
    <cfRule type="cellIs" dxfId="1604" priority="733" operator="equal">
      <formula>"NO CUMPLE"</formula>
    </cfRule>
  </conditionalFormatting>
  <conditionalFormatting sqref="J148">
    <cfRule type="cellIs" dxfId="1603" priority="734" operator="equal">
      <formula>"CUMPLE"</formula>
    </cfRule>
  </conditionalFormatting>
  <conditionalFormatting sqref="L148:L150">
    <cfRule type="cellIs" dxfId="1602" priority="735" operator="equal">
      <formula>"NO CUMPLE"</formula>
    </cfRule>
  </conditionalFormatting>
  <conditionalFormatting sqref="L148:L150">
    <cfRule type="cellIs" dxfId="1601" priority="736" operator="equal">
      <formula>"CUMPLE"</formula>
    </cfRule>
  </conditionalFormatting>
  <conditionalFormatting sqref="J149:J150">
    <cfRule type="cellIs" dxfId="1600" priority="737" operator="equal">
      <formula>"NO CUMPLE"</formula>
    </cfRule>
  </conditionalFormatting>
  <conditionalFormatting sqref="J149:J150">
    <cfRule type="cellIs" dxfId="1599" priority="738" operator="equal">
      <formula>"CUMPLE"</formula>
    </cfRule>
  </conditionalFormatting>
  <conditionalFormatting sqref="K148:K150">
    <cfRule type="expression" dxfId="1598" priority="739">
      <formula>J148="NO CUMPLE"</formula>
    </cfRule>
  </conditionalFormatting>
  <conditionalFormatting sqref="K148:K150">
    <cfRule type="expression" dxfId="1597" priority="740">
      <formula>J148="CUMPLE"</formula>
    </cfRule>
  </conditionalFormatting>
  <conditionalFormatting sqref="M151:M153">
    <cfRule type="expression" dxfId="1596" priority="721">
      <formula>L151="NO CUMPLE"</formula>
    </cfRule>
  </conditionalFormatting>
  <conditionalFormatting sqref="M151:M153">
    <cfRule type="expression" dxfId="1595" priority="722">
      <formula>L151="CUMPLE"</formula>
    </cfRule>
  </conditionalFormatting>
  <conditionalFormatting sqref="J151">
    <cfRule type="cellIs" dxfId="1594" priority="723" operator="equal">
      <formula>"NO CUMPLE"</formula>
    </cfRule>
  </conditionalFormatting>
  <conditionalFormatting sqref="J151">
    <cfRule type="cellIs" dxfId="1593" priority="724" operator="equal">
      <formula>"CUMPLE"</formula>
    </cfRule>
  </conditionalFormatting>
  <conditionalFormatting sqref="L151:L153">
    <cfRule type="cellIs" dxfId="1592" priority="725" operator="equal">
      <formula>"NO CUMPLE"</formula>
    </cfRule>
  </conditionalFormatting>
  <conditionalFormatting sqref="L151:L153">
    <cfRule type="cellIs" dxfId="1591" priority="726" operator="equal">
      <formula>"CUMPLE"</formula>
    </cfRule>
  </conditionalFormatting>
  <conditionalFormatting sqref="J152:J153">
    <cfRule type="cellIs" dxfId="1590" priority="727" operator="equal">
      <formula>"NO CUMPLE"</formula>
    </cfRule>
  </conditionalFormatting>
  <conditionalFormatting sqref="J152:J153">
    <cfRule type="cellIs" dxfId="1589" priority="728" operator="equal">
      <formula>"CUMPLE"</formula>
    </cfRule>
  </conditionalFormatting>
  <conditionalFormatting sqref="K151:K153">
    <cfRule type="expression" dxfId="1588" priority="729">
      <formula>J151="NO CUMPLE"</formula>
    </cfRule>
  </conditionalFormatting>
  <conditionalFormatting sqref="K151:K153">
    <cfRule type="expression" dxfId="1587" priority="730">
      <formula>J151="CUMPLE"</formula>
    </cfRule>
  </conditionalFormatting>
  <conditionalFormatting sqref="M154:M156">
    <cfRule type="expression" dxfId="1586" priority="711">
      <formula>L154="NO CUMPLE"</formula>
    </cfRule>
  </conditionalFormatting>
  <conditionalFormatting sqref="M154:M156">
    <cfRule type="expression" dxfId="1585" priority="712">
      <formula>L154="CUMPLE"</formula>
    </cfRule>
  </conditionalFormatting>
  <conditionalFormatting sqref="J154">
    <cfRule type="cellIs" dxfId="1584" priority="713" operator="equal">
      <formula>"NO CUMPLE"</formula>
    </cfRule>
  </conditionalFormatting>
  <conditionalFormatting sqref="J154">
    <cfRule type="cellIs" dxfId="1583" priority="714" operator="equal">
      <formula>"CUMPLE"</formula>
    </cfRule>
  </conditionalFormatting>
  <conditionalFormatting sqref="L154:L156">
    <cfRule type="cellIs" dxfId="1582" priority="715" operator="equal">
      <formula>"NO CUMPLE"</formula>
    </cfRule>
  </conditionalFormatting>
  <conditionalFormatting sqref="L154:L156">
    <cfRule type="cellIs" dxfId="1581" priority="716" operator="equal">
      <formula>"CUMPLE"</formula>
    </cfRule>
  </conditionalFormatting>
  <conditionalFormatting sqref="J155:J156">
    <cfRule type="cellIs" dxfId="1580" priority="717" operator="equal">
      <formula>"NO CUMPLE"</formula>
    </cfRule>
  </conditionalFormatting>
  <conditionalFormatting sqref="J155:J156">
    <cfRule type="cellIs" dxfId="1579" priority="718" operator="equal">
      <formula>"CUMPLE"</formula>
    </cfRule>
  </conditionalFormatting>
  <conditionalFormatting sqref="K154:K156">
    <cfRule type="expression" dxfId="1578" priority="719">
      <formula>J154="NO CUMPLE"</formula>
    </cfRule>
  </conditionalFormatting>
  <conditionalFormatting sqref="K154:K156">
    <cfRule type="expression" dxfId="1577" priority="720">
      <formula>J154="CUMPLE"</formula>
    </cfRule>
  </conditionalFormatting>
  <conditionalFormatting sqref="M157:M159">
    <cfRule type="expression" dxfId="1576" priority="701">
      <formula>L157="NO CUMPLE"</formula>
    </cfRule>
  </conditionalFormatting>
  <conditionalFormatting sqref="M157:M159">
    <cfRule type="expression" dxfId="1575" priority="702">
      <formula>L157="CUMPLE"</formula>
    </cfRule>
  </conditionalFormatting>
  <conditionalFormatting sqref="J157">
    <cfRule type="cellIs" dxfId="1574" priority="703" operator="equal">
      <formula>"NO CUMPLE"</formula>
    </cfRule>
  </conditionalFormatting>
  <conditionalFormatting sqref="J157">
    <cfRule type="cellIs" dxfId="1573" priority="704" operator="equal">
      <formula>"CUMPLE"</formula>
    </cfRule>
  </conditionalFormatting>
  <conditionalFormatting sqref="L157:L159">
    <cfRule type="cellIs" dxfId="1572" priority="705" operator="equal">
      <formula>"NO CUMPLE"</formula>
    </cfRule>
  </conditionalFormatting>
  <conditionalFormatting sqref="L157:L159">
    <cfRule type="cellIs" dxfId="1571" priority="706" operator="equal">
      <formula>"CUMPLE"</formula>
    </cfRule>
  </conditionalFormatting>
  <conditionalFormatting sqref="J158:J159">
    <cfRule type="cellIs" dxfId="1570" priority="707" operator="equal">
      <formula>"NO CUMPLE"</formula>
    </cfRule>
  </conditionalFormatting>
  <conditionalFormatting sqref="J158:J159">
    <cfRule type="cellIs" dxfId="1569" priority="708" operator="equal">
      <formula>"CUMPLE"</formula>
    </cfRule>
  </conditionalFormatting>
  <conditionalFormatting sqref="K157:K159">
    <cfRule type="expression" dxfId="1568" priority="709">
      <formula>J157="NO CUMPLE"</formula>
    </cfRule>
  </conditionalFormatting>
  <conditionalFormatting sqref="K157:K159">
    <cfRule type="expression" dxfId="1567" priority="710">
      <formula>J157="CUMPLE"</formula>
    </cfRule>
  </conditionalFormatting>
  <conditionalFormatting sqref="S123">
    <cfRule type="cellIs" dxfId="1566" priority="697" operator="greaterThan">
      <formula>0</formula>
    </cfRule>
  </conditionalFormatting>
  <conditionalFormatting sqref="S123">
    <cfRule type="cellIs" dxfId="1565" priority="698" operator="equal">
      <formula>0</formula>
    </cfRule>
  </conditionalFormatting>
  <conditionalFormatting sqref="S129">
    <cfRule type="cellIs" dxfId="1564" priority="695" operator="greaterThan">
      <formula>0</formula>
    </cfRule>
  </conditionalFormatting>
  <conditionalFormatting sqref="S129">
    <cfRule type="cellIs" dxfId="1563" priority="696" operator="equal">
      <formula>0</formula>
    </cfRule>
  </conditionalFormatting>
  <conditionalFormatting sqref="D167">
    <cfRule type="notContainsBlanks" dxfId="1562" priority="694">
      <formula>LEN(TRIM(D167))&gt;0</formula>
    </cfRule>
  </conditionalFormatting>
  <conditionalFormatting sqref="H170 H173">
    <cfRule type="notContainsBlanks" dxfId="1561" priority="692">
      <formula>LEN(TRIM(H170))&gt;0</formula>
    </cfRule>
  </conditionalFormatting>
  <conditionalFormatting sqref="I170 I173">
    <cfRule type="notContainsBlanks" dxfId="1560" priority="693">
      <formula>LEN(TRIM(I170))&gt;0</formula>
    </cfRule>
  </conditionalFormatting>
  <conditionalFormatting sqref="H179">
    <cfRule type="notContainsBlanks" dxfId="1559" priority="690">
      <formula>LEN(TRIM(H179))&gt;0</formula>
    </cfRule>
  </conditionalFormatting>
  <conditionalFormatting sqref="I179">
    <cfRule type="notContainsBlanks" dxfId="1558" priority="691">
      <formula>LEN(TRIM(I179))&gt;0</formula>
    </cfRule>
  </conditionalFormatting>
  <conditionalFormatting sqref="F198">
    <cfRule type="notContainsBlanks" dxfId="1557" priority="689">
      <formula>LEN(TRIM(F198))&gt;0</formula>
    </cfRule>
  </conditionalFormatting>
  <conditionalFormatting sqref="F82">
    <cfRule type="notContainsBlanks" dxfId="1556" priority="688">
      <formula>LEN(TRIM(F82))&gt;0</formula>
    </cfRule>
  </conditionalFormatting>
  <conditionalFormatting sqref="F85">
    <cfRule type="notContainsBlanks" dxfId="1555" priority="687">
      <formula>LEN(TRIM(F85))&gt;0</formula>
    </cfRule>
  </conditionalFormatting>
  <conditionalFormatting sqref="F85">
    <cfRule type="notContainsBlanks" dxfId="1554" priority="686">
      <formula>LEN(TRIM(F85))&gt;0</formula>
    </cfRule>
  </conditionalFormatting>
  <conditionalFormatting sqref="D91">
    <cfRule type="notContainsBlanks" dxfId="1553" priority="685">
      <formula>LEN(TRIM(D91))&gt;0</formula>
    </cfRule>
  </conditionalFormatting>
  <conditionalFormatting sqref="H82 H85 H88">
    <cfRule type="notContainsBlanks" dxfId="1552" priority="683">
      <formula>LEN(TRIM(H82))&gt;0</formula>
    </cfRule>
  </conditionalFormatting>
  <conditionalFormatting sqref="I82 I85 I88">
    <cfRule type="notContainsBlanks" dxfId="1551" priority="684">
      <formula>LEN(TRIM(I82))&gt;0</formula>
    </cfRule>
  </conditionalFormatting>
  <conditionalFormatting sqref="N82">
    <cfRule type="expression" dxfId="1550" priority="661">
      <formula>N82=" "</formula>
    </cfRule>
  </conditionalFormatting>
  <conditionalFormatting sqref="N82">
    <cfRule type="expression" dxfId="1549" priority="662">
      <formula>N82="NO PRESENTÓ CERTIFICADO"</formula>
    </cfRule>
  </conditionalFormatting>
  <conditionalFormatting sqref="N82">
    <cfRule type="expression" dxfId="1548" priority="663">
      <formula>N82="PRESENTÓ CERTIFICADO"</formula>
    </cfRule>
  </conditionalFormatting>
  <conditionalFormatting sqref="P82">
    <cfRule type="expression" dxfId="1547" priority="664">
      <formula>Q82="NO SUBSANABLE"</formula>
    </cfRule>
  </conditionalFormatting>
  <conditionalFormatting sqref="P82">
    <cfRule type="expression" dxfId="1546" priority="665">
      <formula>Q82="REQUERIMIENTOS SUBSANADOS"</formula>
    </cfRule>
  </conditionalFormatting>
  <conditionalFormatting sqref="P82">
    <cfRule type="expression" dxfId="1545" priority="666">
      <formula>Q82="PENDIENTES POR SUBSANAR"</formula>
    </cfRule>
  </conditionalFormatting>
  <conditionalFormatting sqref="P82">
    <cfRule type="expression" dxfId="1544" priority="667">
      <formula>Q82="SIN OBSERVACIÓN"</formula>
    </cfRule>
  </conditionalFormatting>
  <conditionalFormatting sqref="P82">
    <cfRule type="containsBlanks" dxfId="1543" priority="668">
      <formula>LEN(TRIM(P82))=0</formula>
    </cfRule>
  </conditionalFormatting>
  <conditionalFormatting sqref="O82">
    <cfRule type="cellIs" dxfId="1542" priority="669" operator="equal">
      <formula>"PENDIENTE POR DESCRIPCIÓN"</formula>
    </cfRule>
  </conditionalFormatting>
  <conditionalFormatting sqref="O82">
    <cfRule type="cellIs" dxfId="1541" priority="670" operator="equal">
      <formula>"DESCRIPCIÓN INSUFICIENTE"</formula>
    </cfRule>
  </conditionalFormatting>
  <conditionalFormatting sqref="O82">
    <cfRule type="cellIs" dxfId="1540" priority="671" operator="equal">
      <formula>"NO ESTÁ ACORDE A ITEM 5.2.1 (T.R.)"</formula>
    </cfRule>
  </conditionalFormatting>
  <conditionalFormatting sqref="O82">
    <cfRule type="cellIs" dxfId="1539" priority="672" operator="equal">
      <formula>"ACORDE A ITEM 5.2.1 (T.R.)"</formula>
    </cfRule>
  </conditionalFormatting>
  <conditionalFormatting sqref="Q82">
    <cfRule type="containsBlanks" dxfId="1538" priority="673">
      <formula>LEN(TRIM(Q82))=0</formula>
    </cfRule>
  </conditionalFormatting>
  <conditionalFormatting sqref="Q82">
    <cfRule type="cellIs" dxfId="1537" priority="674" operator="equal">
      <formula>"REQUERIMIENTOS SUBSANADOS"</formula>
    </cfRule>
  </conditionalFormatting>
  <conditionalFormatting sqref="Q82">
    <cfRule type="containsText" dxfId="1536" priority="675" operator="containsText" text="NO SUBSANABLE">
      <formula>NOT(ISERROR(SEARCH(("NO SUBSANABLE"),(Q82))))</formula>
    </cfRule>
  </conditionalFormatting>
  <conditionalFormatting sqref="Q82">
    <cfRule type="containsText" dxfId="1535" priority="676" operator="containsText" text="PENDIENTES POR SUBSANAR">
      <formula>NOT(ISERROR(SEARCH(("PENDIENTES POR SUBSANAR"),(Q82))))</formula>
    </cfRule>
  </conditionalFormatting>
  <conditionalFormatting sqref="Q82">
    <cfRule type="containsText" dxfId="1534" priority="677" operator="containsText" text="SIN OBSERVACIÓN">
      <formula>NOT(ISERROR(SEARCH(("SIN OBSERVACIÓN"),(Q82))))</formula>
    </cfRule>
  </conditionalFormatting>
  <conditionalFormatting sqref="K16">
    <cfRule type="expression" dxfId="1533" priority="647">
      <formula>J16="NO CUMPLE"</formula>
    </cfRule>
  </conditionalFormatting>
  <conditionalFormatting sqref="K16">
    <cfRule type="expression" dxfId="1532" priority="648">
      <formula>J16="CUMPLE"</formula>
    </cfRule>
  </conditionalFormatting>
  <conditionalFormatting sqref="M16">
    <cfRule type="expression" dxfId="1531" priority="649">
      <formula>L16="NO CUMPLE"</formula>
    </cfRule>
  </conditionalFormatting>
  <conditionalFormatting sqref="M16">
    <cfRule type="expression" dxfId="1530" priority="650">
      <formula>L16="CUMPLE"</formula>
    </cfRule>
  </conditionalFormatting>
  <conditionalFormatting sqref="J16">
    <cfRule type="cellIs" dxfId="1529" priority="651" operator="equal">
      <formula>"NO CUMPLE"</formula>
    </cfRule>
  </conditionalFormatting>
  <conditionalFormatting sqref="J16">
    <cfRule type="cellIs" dxfId="1528" priority="652" operator="equal">
      <formula>"CUMPLE"</formula>
    </cfRule>
  </conditionalFormatting>
  <conditionalFormatting sqref="L16:L18">
    <cfRule type="cellIs" dxfId="1527" priority="653" operator="equal">
      <formula>"NO CUMPLE"</formula>
    </cfRule>
  </conditionalFormatting>
  <conditionalFormatting sqref="L16:L18">
    <cfRule type="cellIs" dxfId="1526" priority="654" operator="equal">
      <formula>"CUMPLE"</formula>
    </cfRule>
  </conditionalFormatting>
  <conditionalFormatting sqref="K17:K18">
    <cfRule type="expression" dxfId="1525" priority="655">
      <formula>J17="NO CUMPLE"</formula>
    </cfRule>
  </conditionalFormatting>
  <conditionalFormatting sqref="K17:K18">
    <cfRule type="expression" dxfId="1524" priority="656">
      <formula>J17="CUMPLE"</formula>
    </cfRule>
  </conditionalFormatting>
  <conditionalFormatting sqref="J17:J18">
    <cfRule type="cellIs" dxfId="1523" priority="657" operator="equal">
      <formula>"NO CUMPLE"</formula>
    </cfRule>
  </conditionalFormatting>
  <conditionalFormatting sqref="J17:J18">
    <cfRule type="cellIs" dxfId="1522" priority="658" operator="equal">
      <formula>"CUMPLE"</formula>
    </cfRule>
  </conditionalFormatting>
  <conditionalFormatting sqref="M17">
    <cfRule type="expression" dxfId="1521" priority="659">
      <formula>L17="NO CUMPLE"</formula>
    </cfRule>
  </conditionalFormatting>
  <conditionalFormatting sqref="M17">
    <cfRule type="expression" dxfId="1520" priority="660">
      <formula>L17="CUMPLE"</formula>
    </cfRule>
  </conditionalFormatting>
  <conditionalFormatting sqref="J19">
    <cfRule type="cellIs" dxfId="1519" priority="637" operator="equal">
      <formula>"NO CUMPLE"</formula>
    </cfRule>
  </conditionalFormatting>
  <conditionalFormatting sqref="J19">
    <cfRule type="cellIs" dxfId="1518" priority="638" operator="equal">
      <formula>"CUMPLE"</formula>
    </cfRule>
  </conditionalFormatting>
  <conditionalFormatting sqref="J25">
    <cfRule type="cellIs" dxfId="1517" priority="609" operator="equal">
      <formula>"NO CUMPLE"</formula>
    </cfRule>
  </conditionalFormatting>
  <conditionalFormatting sqref="J25">
    <cfRule type="cellIs" dxfId="1516" priority="610" operator="equal">
      <formula>"CUMPLE"</formula>
    </cfRule>
  </conditionalFormatting>
  <conditionalFormatting sqref="J20:J21">
    <cfRule type="cellIs" dxfId="1515" priority="643" operator="equal">
      <formula>"NO CUMPLE"</formula>
    </cfRule>
  </conditionalFormatting>
  <conditionalFormatting sqref="J20:J21">
    <cfRule type="cellIs" dxfId="1514" priority="644" operator="equal">
      <formula>"CUMPLE"</formula>
    </cfRule>
  </conditionalFormatting>
  <conditionalFormatting sqref="K211:K213">
    <cfRule type="expression" dxfId="1513" priority="601">
      <formula>J211="NO CUMPLE"</formula>
    </cfRule>
  </conditionalFormatting>
  <conditionalFormatting sqref="K211:K213">
    <cfRule type="expression" dxfId="1512" priority="602">
      <formula>J211="CUMPLE"</formula>
    </cfRule>
  </conditionalFormatting>
  <conditionalFormatting sqref="J22">
    <cfRule type="cellIs" dxfId="1511" priority="623" operator="equal">
      <formula>"NO CUMPLE"</formula>
    </cfRule>
  </conditionalFormatting>
  <conditionalFormatting sqref="J22">
    <cfRule type="cellIs" dxfId="1510" priority="624" operator="equal">
      <formula>"CUMPLE"</formula>
    </cfRule>
  </conditionalFormatting>
  <conditionalFormatting sqref="J23:J24">
    <cfRule type="cellIs" dxfId="1509" priority="629" operator="equal">
      <formula>"NO CUMPLE"</formula>
    </cfRule>
  </conditionalFormatting>
  <conditionalFormatting sqref="J23:J24">
    <cfRule type="cellIs" dxfId="1508" priority="630" operator="equal">
      <formula>"CUMPLE"</formula>
    </cfRule>
  </conditionalFormatting>
  <conditionalFormatting sqref="M211:M213">
    <cfRule type="expression" dxfId="1507" priority="595">
      <formula>L211="NO CUMPLE"</formula>
    </cfRule>
  </conditionalFormatting>
  <conditionalFormatting sqref="M211:M213">
    <cfRule type="expression" dxfId="1506" priority="596">
      <formula>L211="CUMPLE"</formula>
    </cfRule>
  </conditionalFormatting>
  <conditionalFormatting sqref="J26:J27">
    <cfRule type="cellIs" dxfId="1505" priority="615" operator="equal">
      <formula>"NO CUMPLE"</formula>
    </cfRule>
  </conditionalFormatting>
  <conditionalFormatting sqref="J26:J27">
    <cfRule type="cellIs" dxfId="1504" priority="616" operator="equal">
      <formula>"CUMPLE"</formula>
    </cfRule>
  </conditionalFormatting>
  <conditionalFormatting sqref="J211">
    <cfRule type="cellIs" dxfId="1503" priority="597" operator="equal">
      <formula>"NO CUMPLE"</formula>
    </cfRule>
  </conditionalFormatting>
  <conditionalFormatting sqref="J211">
    <cfRule type="cellIs" dxfId="1502" priority="598" operator="equal">
      <formula>"CUMPLE"</formula>
    </cfRule>
  </conditionalFormatting>
  <conditionalFormatting sqref="J212:J213">
    <cfRule type="cellIs" dxfId="1501" priority="599" operator="equal">
      <formula>"NO CUMPLE"</formula>
    </cfRule>
  </conditionalFormatting>
  <conditionalFormatting sqref="J212:J213">
    <cfRule type="cellIs" dxfId="1500" priority="600" operator="equal">
      <formula>"CUMPLE"</formula>
    </cfRule>
  </conditionalFormatting>
  <conditionalFormatting sqref="L211:L213">
    <cfRule type="cellIs" dxfId="1499" priority="603" operator="equal">
      <formula>"NO CUMPLE"</formula>
    </cfRule>
  </conditionalFormatting>
  <conditionalFormatting sqref="L211:L213">
    <cfRule type="cellIs" dxfId="1498" priority="604" operator="equal">
      <formula>"CUMPLE"</formula>
    </cfRule>
  </conditionalFormatting>
  <conditionalFormatting sqref="M214:M216">
    <cfRule type="expression" dxfId="1497" priority="585">
      <formula>L214="NO CUMPLE"</formula>
    </cfRule>
  </conditionalFormatting>
  <conditionalFormatting sqref="M214:M216">
    <cfRule type="expression" dxfId="1496" priority="586">
      <formula>L214="CUMPLE"</formula>
    </cfRule>
  </conditionalFormatting>
  <conditionalFormatting sqref="J214">
    <cfRule type="cellIs" dxfId="1495" priority="587" operator="equal">
      <formula>"NO CUMPLE"</formula>
    </cfRule>
  </conditionalFormatting>
  <conditionalFormatting sqref="J214">
    <cfRule type="cellIs" dxfId="1494" priority="588" operator="equal">
      <formula>"CUMPLE"</formula>
    </cfRule>
  </conditionalFormatting>
  <conditionalFormatting sqref="J215:J216">
    <cfRule type="cellIs" dxfId="1493" priority="589" operator="equal">
      <formula>"NO CUMPLE"</formula>
    </cfRule>
  </conditionalFormatting>
  <conditionalFormatting sqref="J215:J216">
    <cfRule type="cellIs" dxfId="1492" priority="590" operator="equal">
      <formula>"CUMPLE"</formula>
    </cfRule>
  </conditionalFormatting>
  <conditionalFormatting sqref="K214:K216">
    <cfRule type="expression" dxfId="1491" priority="591">
      <formula>J214="NO CUMPLE"</formula>
    </cfRule>
  </conditionalFormatting>
  <conditionalFormatting sqref="K214:K216">
    <cfRule type="expression" dxfId="1490" priority="592">
      <formula>J214="CUMPLE"</formula>
    </cfRule>
  </conditionalFormatting>
  <conditionalFormatting sqref="L214:L216">
    <cfRule type="cellIs" dxfId="1489" priority="593" operator="equal">
      <formula>"NO CUMPLE"</formula>
    </cfRule>
  </conditionalFormatting>
  <conditionalFormatting sqref="L214:L216">
    <cfRule type="cellIs" dxfId="1488" priority="594" operator="equal">
      <formula>"CUMPLE"</formula>
    </cfRule>
  </conditionalFormatting>
  <conditionalFormatting sqref="M217:M219">
    <cfRule type="expression" dxfId="1487" priority="575">
      <formula>L217="NO CUMPLE"</formula>
    </cfRule>
  </conditionalFormatting>
  <conditionalFormatting sqref="M217:M219">
    <cfRule type="expression" dxfId="1486" priority="576">
      <formula>L217="CUMPLE"</formula>
    </cfRule>
  </conditionalFormatting>
  <conditionalFormatting sqref="J217">
    <cfRule type="cellIs" dxfId="1485" priority="577" operator="equal">
      <formula>"NO CUMPLE"</formula>
    </cfRule>
  </conditionalFormatting>
  <conditionalFormatting sqref="J217">
    <cfRule type="cellIs" dxfId="1484" priority="578" operator="equal">
      <formula>"CUMPLE"</formula>
    </cfRule>
  </conditionalFormatting>
  <conditionalFormatting sqref="J218:J219">
    <cfRule type="cellIs" dxfId="1483" priority="579" operator="equal">
      <formula>"NO CUMPLE"</formula>
    </cfRule>
  </conditionalFormatting>
  <conditionalFormatting sqref="J218:J219">
    <cfRule type="cellIs" dxfId="1482" priority="580" operator="equal">
      <formula>"CUMPLE"</formula>
    </cfRule>
  </conditionalFormatting>
  <conditionalFormatting sqref="K217:K219">
    <cfRule type="expression" dxfId="1481" priority="581">
      <formula>J217="NO CUMPLE"</formula>
    </cfRule>
  </conditionalFormatting>
  <conditionalFormatting sqref="K217:K219">
    <cfRule type="expression" dxfId="1480" priority="582">
      <formula>J217="CUMPLE"</formula>
    </cfRule>
  </conditionalFormatting>
  <conditionalFormatting sqref="L217:L219">
    <cfRule type="cellIs" dxfId="1479" priority="583" operator="equal">
      <formula>"NO CUMPLE"</formula>
    </cfRule>
  </conditionalFormatting>
  <conditionalFormatting sqref="L217:L219">
    <cfRule type="cellIs" dxfId="1478" priority="584" operator="equal">
      <formula>"CUMPLE"</formula>
    </cfRule>
  </conditionalFormatting>
  <conditionalFormatting sqref="M220:M222">
    <cfRule type="expression" dxfId="1477" priority="565">
      <formula>L220="NO CUMPLE"</formula>
    </cfRule>
  </conditionalFormatting>
  <conditionalFormatting sqref="M220:M222">
    <cfRule type="expression" dxfId="1476" priority="566">
      <formula>L220="CUMPLE"</formula>
    </cfRule>
  </conditionalFormatting>
  <conditionalFormatting sqref="J220">
    <cfRule type="cellIs" dxfId="1475" priority="567" operator="equal">
      <formula>"NO CUMPLE"</formula>
    </cfRule>
  </conditionalFormatting>
  <conditionalFormatting sqref="J220">
    <cfRule type="cellIs" dxfId="1474" priority="568" operator="equal">
      <formula>"CUMPLE"</formula>
    </cfRule>
  </conditionalFormatting>
  <conditionalFormatting sqref="J221:J222">
    <cfRule type="cellIs" dxfId="1473" priority="569" operator="equal">
      <formula>"NO CUMPLE"</formula>
    </cfRule>
  </conditionalFormatting>
  <conditionalFormatting sqref="J221:J222">
    <cfRule type="cellIs" dxfId="1472" priority="570" operator="equal">
      <formula>"CUMPLE"</formula>
    </cfRule>
  </conditionalFormatting>
  <conditionalFormatting sqref="K220:K222">
    <cfRule type="expression" dxfId="1471" priority="571">
      <formula>J220="NO CUMPLE"</formula>
    </cfRule>
  </conditionalFormatting>
  <conditionalFormatting sqref="K220:K222">
    <cfRule type="expression" dxfId="1470" priority="572">
      <formula>J220="CUMPLE"</formula>
    </cfRule>
  </conditionalFormatting>
  <conditionalFormatting sqref="L220:L222">
    <cfRule type="cellIs" dxfId="1469" priority="573" operator="equal">
      <formula>"NO CUMPLE"</formula>
    </cfRule>
  </conditionalFormatting>
  <conditionalFormatting sqref="L220:L222">
    <cfRule type="cellIs" dxfId="1468" priority="574" operator="equal">
      <formula>"CUMPLE"</formula>
    </cfRule>
  </conditionalFormatting>
  <conditionalFormatting sqref="M223:M225">
    <cfRule type="expression" dxfId="1467" priority="555">
      <formula>L223="NO CUMPLE"</formula>
    </cfRule>
  </conditionalFormatting>
  <conditionalFormatting sqref="M223:M225">
    <cfRule type="expression" dxfId="1466" priority="556">
      <formula>L223="CUMPLE"</formula>
    </cfRule>
  </conditionalFormatting>
  <conditionalFormatting sqref="J223">
    <cfRule type="cellIs" dxfId="1465" priority="557" operator="equal">
      <formula>"NO CUMPLE"</formula>
    </cfRule>
  </conditionalFormatting>
  <conditionalFormatting sqref="J223">
    <cfRule type="cellIs" dxfId="1464" priority="558" operator="equal">
      <formula>"CUMPLE"</formula>
    </cfRule>
  </conditionalFormatting>
  <conditionalFormatting sqref="J224:J225">
    <cfRule type="cellIs" dxfId="1463" priority="559" operator="equal">
      <formula>"NO CUMPLE"</formula>
    </cfRule>
  </conditionalFormatting>
  <conditionalFormatting sqref="J224:J225">
    <cfRule type="cellIs" dxfId="1462" priority="560" operator="equal">
      <formula>"CUMPLE"</formula>
    </cfRule>
  </conditionalFormatting>
  <conditionalFormatting sqref="K223:K225">
    <cfRule type="expression" dxfId="1461" priority="561">
      <formula>J223="NO CUMPLE"</formula>
    </cfRule>
  </conditionalFormatting>
  <conditionalFormatting sqref="K223:K225">
    <cfRule type="expression" dxfId="1460" priority="562">
      <formula>J223="CUMPLE"</formula>
    </cfRule>
  </conditionalFormatting>
  <conditionalFormatting sqref="L223:L225">
    <cfRule type="cellIs" dxfId="1459" priority="563" operator="equal">
      <formula>"NO CUMPLE"</formula>
    </cfRule>
  </conditionalFormatting>
  <conditionalFormatting sqref="L223:L225">
    <cfRule type="cellIs" dxfId="1458" priority="564" operator="equal">
      <formula>"CUMPLE"</formula>
    </cfRule>
  </conditionalFormatting>
  <conditionalFormatting sqref="M233:M235">
    <cfRule type="expression" dxfId="1457" priority="545">
      <formula>L233="NO CUMPLE"</formula>
    </cfRule>
  </conditionalFormatting>
  <conditionalFormatting sqref="M233:M235">
    <cfRule type="expression" dxfId="1456" priority="546">
      <formula>L233="CUMPLE"</formula>
    </cfRule>
  </conditionalFormatting>
  <conditionalFormatting sqref="J233">
    <cfRule type="cellIs" dxfId="1455" priority="547" operator="equal">
      <formula>"NO CUMPLE"</formula>
    </cfRule>
  </conditionalFormatting>
  <conditionalFormatting sqref="J233">
    <cfRule type="cellIs" dxfId="1454" priority="548" operator="equal">
      <formula>"CUMPLE"</formula>
    </cfRule>
  </conditionalFormatting>
  <conditionalFormatting sqref="J234:J235">
    <cfRule type="cellIs" dxfId="1453" priority="549" operator="equal">
      <formula>"NO CUMPLE"</formula>
    </cfRule>
  </conditionalFormatting>
  <conditionalFormatting sqref="J234:J235">
    <cfRule type="cellIs" dxfId="1452" priority="550" operator="equal">
      <formula>"CUMPLE"</formula>
    </cfRule>
  </conditionalFormatting>
  <conditionalFormatting sqref="K233:K235">
    <cfRule type="expression" dxfId="1451" priority="551">
      <formula>J233="NO CUMPLE"</formula>
    </cfRule>
  </conditionalFormatting>
  <conditionalFormatting sqref="K233:K235">
    <cfRule type="expression" dxfId="1450" priority="552">
      <formula>J233="CUMPLE"</formula>
    </cfRule>
  </conditionalFormatting>
  <conditionalFormatting sqref="L233:L235">
    <cfRule type="cellIs" dxfId="1449" priority="553" operator="equal">
      <formula>"NO CUMPLE"</formula>
    </cfRule>
  </conditionalFormatting>
  <conditionalFormatting sqref="L233:L235">
    <cfRule type="cellIs" dxfId="1448" priority="554" operator="equal">
      <formula>"CUMPLE"</formula>
    </cfRule>
  </conditionalFormatting>
  <conditionalFormatting sqref="M236:M238">
    <cfRule type="expression" dxfId="1447" priority="535">
      <formula>L236="NO CUMPLE"</formula>
    </cfRule>
  </conditionalFormatting>
  <conditionalFormatting sqref="M236:M238">
    <cfRule type="expression" dxfId="1446" priority="536">
      <formula>L236="CUMPLE"</formula>
    </cfRule>
  </conditionalFormatting>
  <conditionalFormatting sqref="J236">
    <cfRule type="cellIs" dxfId="1445" priority="537" operator="equal">
      <formula>"NO CUMPLE"</formula>
    </cfRule>
  </conditionalFormatting>
  <conditionalFormatting sqref="J236">
    <cfRule type="cellIs" dxfId="1444" priority="538" operator="equal">
      <formula>"CUMPLE"</formula>
    </cfRule>
  </conditionalFormatting>
  <conditionalFormatting sqref="J237:J238">
    <cfRule type="cellIs" dxfId="1443" priority="539" operator="equal">
      <formula>"NO CUMPLE"</formula>
    </cfRule>
  </conditionalFormatting>
  <conditionalFormatting sqref="J237:J238">
    <cfRule type="cellIs" dxfId="1442" priority="540" operator="equal">
      <formula>"CUMPLE"</formula>
    </cfRule>
  </conditionalFormatting>
  <conditionalFormatting sqref="K236:K238">
    <cfRule type="expression" dxfId="1441" priority="541">
      <formula>J236="NO CUMPLE"</formula>
    </cfRule>
  </conditionalFormatting>
  <conditionalFormatting sqref="K236:K238">
    <cfRule type="expression" dxfId="1440" priority="542">
      <formula>J236="CUMPLE"</formula>
    </cfRule>
  </conditionalFormatting>
  <conditionalFormatting sqref="L236:L238">
    <cfRule type="cellIs" dxfId="1439" priority="543" operator="equal">
      <formula>"NO CUMPLE"</formula>
    </cfRule>
  </conditionalFormatting>
  <conditionalFormatting sqref="L236:L238">
    <cfRule type="cellIs" dxfId="1438" priority="544" operator="equal">
      <formula>"CUMPLE"</formula>
    </cfRule>
  </conditionalFormatting>
  <conditionalFormatting sqref="M239:M241">
    <cfRule type="expression" dxfId="1437" priority="525">
      <formula>L239="NO CUMPLE"</formula>
    </cfRule>
  </conditionalFormatting>
  <conditionalFormatting sqref="M239:M241">
    <cfRule type="expression" dxfId="1436" priority="526">
      <formula>L239="CUMPLE"</formula>
    </cfRule>
  </conditionalFormatting>
  <conditionalFormatting sqref="J239">
    <cfRule type="cellIs" dxfId="1435" priority="527" operator="equal">
      <formula>"NO CUMPLE"</formula>
    </cfRule>
  </conditionalFormatting>
  <conditionalFormatting sqref="J239">
    <cfRule type="cellIs" dxfId="1434" priority="528" operator="equal">
      <formula>"CUMPLE"</formula>
    </cfRule>
  </conditionalFormatting>
  <conditionalFormatting sqref="J240:J241">
    <cfRule type="cellIs" dxfId="1433" priority="529" operator="equal">
      <formula>"NO CUMPLE"</formula>
    </cfRule>
  </conditionalFormatting>
  <conditionalFormatting sqref="J240:J241">
    <cfRule type="cellIs" dxfId="1432" priority="530" operator="equal">
      <formula>"CUMPLE"</formula>
    </cfRule>
  </conditionalFormatting>
  <conditionalFormatting sqref="K239:K241">
    <cfRule type="expression" dxfId="1431" priority="531">
      <formula>J239="NO CUMPLE"</formula>
    </cfRule>
  </conditionalFormatting>
  <conditionalFormatting sqref="K239:K241">
    <cfRule type="expression" dxfId="1430" priority="532">
      <formula>J239="CUMPLE"</formula>
    </cfRule>
  </conditionalFormatting>
  <conditionalFormatting sqref="L239:L241">
    <cfRule type="cellIs" dxfId="1429" priority="533" operator="equal">
      <formula>"NO CUMPLE"</formula>
    </cfRule>
  </conditionalFormatting>
  <conditionalFormatting sqref="L239:L241">
    <cfRule type="cellIs" dxfId="1428" priority="534" operator="equal">
      <formula>"CUMPLE"</formula>
    </cfRule>
  </conditionalFormatting>
  <conditionalFormatting sqref="M242:M244">
    <cfRule type="expression" dxfId="1427" priority="515">
      <formula>L242="NO CUMPLE"</formula>
    </cfRule>
  </conditionalFormatting>
  <conditionalFormatting sqref="M242:M244">
    <cfRule type="expression" dxfId="1426" priority="516">
      <formula>L242="CUMPLE"</formula>
    </cfRule>
  </conditionalFormatting>
  <conditionalFormatting sqref="J242">
    <cfRule type="cellIs" dxfId="1425" priority="517" operator="equal">
      <formula>"NO CUMPLE"</formula>
    </cfRule>
  </conditionalFormatting>
  <conditionalFormatting sqref="J242">
    <cfRule type="cellIs" dxfId="1424" priority="518" operator="equal">
      <formula>"CUMPLE"</formula>
    </cfRule>
  </conditionalFormatting>
  <conditionalFormatting sqref="J243:J244">
    <cfRule type="cellIs" dxfId="1423" priority="519" operator="equal">
      <formula>"NO CUMPLE"</formula>
    </cfRule>
  </conditionalFormatting>
  <conditionalFormatting sqref="J243:J244">
    <cfRule type="cellIs" dxfId="1422" priority="520" operator="equal">
      <formula>"CUMPLE"</formula>
    </cfRule>
  </conditionalFormatting>
  <conditionalFormatting sqref="K242:K244">
    <cfRule type="expression" dxfId="1421" priority="521">
      <formula>J242="NO CUMPLE"</formula>
    </cfRule>
  </conditionalFormatting>
  <conditionalFormatting sqref="K242:K244">
    <cfRule type="expression" dxfId="1420" priority="522">
      <formula>J242="CUMPLE"</formula>
    </cfRule>
  </conditionalFormatting>
  <conditionalFormatting sqref="L242:L244">
    <cfRule type="cellIs" dxfId="1419" priority="523" operator="equal">
      <formula>"NO CUMPLE"</formula>
    </cfRule>
  </conditionalFormatting>
  <conditionalFormatting sqref="L242:L244">
    <cfRule type="cellIs" dxfId="1418" priority="524" operator="equal">
      <formula>"CUMPLE"</formula>
    </cfRule>
  </conditionalFormatting>
  <conditionalFormatting sqref="M245:M247">
    <cfRule type="expression" dxfId="1417" priority="505">
      <formula>L245="NO CUMPLE"</formula>
    </cfRule>
  </conditionalFormatting>
  <conditionalFormatting sqref="M245:M247">
    <cfRule type="expression" dxfId="1416" priority="506">
      <formula>L245="CUMPLE"</formula>
    </cfRule>
  </conditionalFormatting>
  <conditionalFormatting sqref="J245">
    <cfRule type="cellIs" dxfId="1415" priority="507" operator="equal">
      <formula>"NO CUMPLE"</formula>
    </cfRule>
  </conditionalFormatting>
  <conditionalFormatting sqref="J245">
    <cfRule type="cellIs" dxfId="1414" priority="508" operator="equal">
      <formula>"CUMPLE"</formula>
    </cfRule>
  </conditionalFormatting>
  <conditionalFormatting sqref="J246:J247">
    <cfRule type="cellIs" dxfId="1413" priority="509" operator="equal">
      <formula>"NO CUMPLE"</formula>
    </cfRule>
  </conditionalFormatting>
  <conditionalFormatting sqref="J246:J247">
    <cfRule type="cellIs" dxfId="1412" priority="510" operator="equal">
      <formula>"CUMPLE"</formula>
    </cfRule>
  </conditionalFormatting>
  <conditionalFormatting sqref="K245:K247">
    <cfRule type="expression" dxfId="1411" priority="511">
      <formula>J245="NO CUMPLE"</formula>
    </cfRule>
  </conditionalFormatting>
  <conditionalFormatting sqref="K245:K247">
    <cfRule type="expression" dxfId="1410" priority="512">
      <formula>J245="CUMPLE"</formula>
    </cfRule>
  </conditionalFormatting>
  <conditionalFormatting sqref="L245:L247">
    <cfRule type="cellIs" dxfId="1409" priority="513" operator="equal">
      <formula>"NO CUMPLE"</formula>
    </cfRule>
  </conditionalFormatting>
  <conditionalFormatting sqref="L245:L247">
    <cfRule type="cellIs" dxfId="1408" priority="514" operator="equal">
      <formula>"CUMPLE"</formula>
    </cfRule>
  </conditionalFormatting>
  <conditionalFormatting sqref="M255:M257">
    <cfRule type="expression" dxfId="1407" priority="495">
      <formula>L255="NO CUMPLE"</formula>
    </cfRule>
  </conditionalFormatting>
  <conditionalFormatting sqref="M255:M257">
    <cfRule type="expression" dxfId="1406" priority="496">
      <formula>L255="CUMPLE"</formula>
    </cfRule>
  </conditionalFormatting>
  <conditionalFormatting sqref="J255">
    <cfRule type="cellIs" dxfId="1405" priority="497" operator="equal">
      <formula>"NO CUMPLE"</formula>
    </cfRule>
  </conditionalFormatting>
  <conditionalFormatting sqref="J255">
    <cfRule type="cellIs" dxfId="1404" priority="498" operator="equal">
      <formula>"CUMPLE"</formula>
    </cfRule>
  </conditionalFormatting>
  <conditionalFormatting sqref="J256:J257">
    <cfRule type="cellIs" dxfId="1403" priority="499" operator="equal">
      <formula>"NO CUMPLE"</formula>
    </cfRule>
  </conditionalFormatting>
  <conditionalFormatting sqref="J256:J257">
    <cfRule type="cellIs" dxfId="1402" priority="500" operator="equal">
      <formula>"CUMPLE"</formula>
    </cfRule>
  </conditionalFormatting>
  <conditionalFormatting sqref="K255:K257">
    <cfRule type="expression" dxfId="1401" priority="501">
      <formula>J255="NO CUMPLE"</formula>
    </cfRule>
  </conditionalFormatting>
  <conditionalFormatting sqref="K255:K257">
    <cfRule type="expression" dxfId="1400" priority="502">
      <formula>J255="CUMPLE"</formula>
    </cfRule>
  </conditionalFormatting>
  <conditionalFormatting sqref="L255:L257">
    <cfRule type="cellIs" dxfId="1399" priority="503" operator="equal">
      <formula>"NO CUMPLE"</formula>
    </cfRule>
  </conditionalFormatting>
  <conditionalFormatting sqref="L255:L257">
    <cfRule type="cellIs" dxfId="1398" priority="504" operator="equal">
      <formula>"CUMPLE"</formula>
    </cfRule>
  </conditionalFormatting>
  <conditionalFormatting sqref="M258:M260">
    <cfRule type="expression" dxfId="1397" priority="485">
      <formula>L258="NO CUMPLE"</formula>
    </cfRule>
  </conditionalFormatting>
  <conditionalFormatting sqref="M258:M260">
    <cfRule type="expression" dxfId="1396" priority="486">
      <formula>L258="CUMPLE"</formula>
    </cfRule>
  </conditionalFormatting>
  <conditionalFormatting sqref="J258">
    <cfRule type="cellIs" dxfId="1395" priority="487" operator="equal">
      <formula>"NO CUMPLE"</formula>
    </cfRule>
  </conditionalFormatting>
  <conditionalFormatting sqref="J258">
    <cfRule type="cellIs" dxfId="1394" priority="488" operator="equal">
      <formula>"CUMPLE"</formula>
    </cfRule>
  </conditionalFormatting>
  <conditionalFormatting sqref="J259:J260">
    <cfRule type="cellIs" dxfId="1393" priority="489" operator="equal">
      <formula>"NO CUMPLE"</formula>
    </cfRule>
  </conditionalFormatting>
  <conditionalFormatting sqref="J259:J260">
    <cfRule type="cellIs" dxfId="1392" priority="490" operator="equal">
      <formula>"CUMPLE"</formula>
    </cfRule>
  </conditionalFormatting>
  <conditionalFormatting sqref="K258:K260">
    <cfRule type="expression" dxfId="1391" priority="491">
      <formula>J258="NO CUMPLE"</formula>
    </cfRule>
  </conditionalFormatting>
  <conditionalFormatting sqref="K258:K260">
    <cfRule type="expression" dxfId="1390" priority="492">
      <formula>J258="CUMPLE"</formula>
    </cfRule>
  </conditionalFormatting>
  <conditionalFormatting sqref="L258:L260">
    <cfRule type="cellIs" dxfId="1389" priority="493" operator="equal">
      <formula>"NO CUMPLE"</formula>
    </cfRule>
  </conditionalFormatting>
  <conditionalFormatting sqref="L258:L260">
    <cfRule type="cellIs" dxfId="1388" priority="494" operator="equal">
      <formula>"CUMPLE"</formula>
    </cfRule>
  </conditionalFormatting>
  <conditionalFormatting sqref="M261:M263">
    <cfRule type="expression" dxfId="1387" priority="475">
      <formula>L261="NO CUMPLE"</formula>
    </cfRule>
  </conditionalFormatting>
  <conditionalFormatting sqref="M261:M263">
    <cfRule type="expression" dxfId="1386" priority="476">
      <formula>L261="CUMPLE"</formula>
    </cfRule>
  </conditionalFormatting>
  <conditionalFormatting sqref="J261">
    <cfRule type="cellIs" dxfId="1385" priority="477" operator="equal">
      <formula>"NO CUMPLE"</formula>
    </cfRule>
  </conditionalFormatting>
  <conditionalFormatting sqref="J261">
    <cfRule type="cellIs" dxfId="1384" priority="478" operator="equal">
      <formula>"CUMPLE"</formula>
    </cfRule>
  </conditionalFormatting>
  <conditionalFormatting sqref="J262:J263">
    <cfRule type="cellIs" dxfId="1383" priority="479" operator="equal">
      <formula>"NO CUMPLE"</formula>
    </cfRule>
  </conditionalFormatting>
  <conditionalFormatting sqref="J262:J263">
    <cfRule type="cellIs" dxfId="1382" priority="480" operator="equal">
      <formula>"CUMPLE"</formula>
    </cfRule>
  </conditionalFormatting>
  <conditionalFormatting sqref="K261:K263">
    <cfRule type="expression" dxfId="1381" priority="481">
      <formula>J261="NO CUMPLE"</formula>
    </cfRule>
  </conditionalFormatting>
  <conditionalFormatting sqref="K261:K263">
    <cfRule type="expression" dxfId="1380" priority="482">
      <formula>J261="CUMPLE"</formula>
    </cfRule>
  </conditionalFormatting>
  <conditionalFormatting sqref="L261:L263">
    <cfRule type="cellIs" dxfId="1379" priority="483" operator="equal">
      <formula>"NO CUMPLE"</formula>
    </cfRule>
  </conditionalFormatting>
  <conditionalFormatting sqref="L261:L263">
    <cfRule type="cellIs" dxfId="1378" priority="484" operator="equal">
      <formula>"CUMPLE"</formula>
    </cfRule>
  </conditionalFormatting>
  <conditionalFormatting sqref="M264:M266">
    <cfRule type="expression" dxfId="1377" priority="465">
      <formula>L264="NO CUMPLE"</formula>
    </cfRule>
  </conditionalFormatting>
  <conditionalFormatting sqref="M264:M266">
    <cfRule type="expression" dxfId="1376" priority="466">
      <formula>L264="CUMPLE"</formula>
    </cfRule>
  </conditionalFormatting>
  <conditionalFormatting sqref="J264">
    <cfRule type="cellIs" dxfId="1375" priority="467" operator="equal">
      <formula>"NO CUMPLE"</formula>
    </cfRule>
  </conditionalFormatting>
  <conditionalFormatting sqref="J264">
    <cfRule type="cellIs" dxfId="1374" priority="468" operator="equal">
      <formula>"CUMPLE"</formula>
    </cfRule>
  </conditionalFormatting>
  <conditionalFormatting sqref="J265:J266">
    <cfRule type="cellIs" dxfId="1373" priority="469" operator="equal">
      <formula>"NO CUMPLE"</formula>
    </cfRule>
  </conditionalFormatting>
  <conditionalFormatting sqref="J265:J266">
    <cfRule type="cellIs" dxfId="1372" priority="470" operator="equal">
      <formula>"CUMPLE"</formula>
    </cfRule>
  </conditionalFormatting>
  <conditionalFormatting sqref="K264:K266">
    <cfRule type="expression" dxfId="1371" priority="471">
      <formula>J264="NO CUMPLE"</formula>
    </cfRule>
  </conditionalFormatting>
  <conditionalFormatting sqref="K264:K266">
    <cfRule type="expression" dxfId="1370" priority="472">
      <formula>J264="CUMPLE"</formula>
    </cfRule>
  </conditionalFormatting>
  <conditionalFormatting sqref="L264:L266">
    <cfRule type="cellIs" dxfId="1369" priority="473" operator="equal">
      <formula>"NO CUMPLE"</formula>
    </cfRule>
  </conditionalFormatting>
  <conditionalFormatting sqref="L264:L266">
    <cfRule type="cellIs" dxfId="1368" priority="474" operator="equal">
      <formula>"CUMPLE"</formula>
    </cfRule>
  </conditionalFormatting>
  <conditionalFormatting sqref="M267:M269">
    <cfRule type="expression" dxfId="1367" priority="455">
      <formula>L267="NO CUMPLE"</formula>
    </cfRule>
  </conditionalFormatting>
  <conditionalFormatting sqref="M267:M269">
    <cfRule type="expression" dxfId="1366" priority="456">
      <formula>L267="CUMPLE"</formula>
    </cfRule>
  </conditionalFormatting>
  <conditionalFormatting sqref="J267">
    <cfRule type="cellIs" dxfId="1365" priority="457" operator="equal">
      <formula>"NO CUMPLE"</formula>
    </cfRule>
  </conditionalFormatting>
  <conditionalFormatting sqref="J267">
    <cfRule type="cellIs" dxfId="1364" priority="458" operator="equal">
      <formula>"CUMPLE"</formula>
    </cfRule>
  </conditionalFormatting>
  <conditionalFormatting sqref="J268:J269">
    <cfRule type="cellIs" dxfId="1363" priority="459" operator="equal">
      <formula>"NO CUMPLE"</formula>
    </cfRule>
  </conditionalFormatting>
  <conditionalFormatting sqref="J268:J269">
    <cfRule type="cellIs" dxfId="1362" priority="460" operator="equal">
      <formula>"CUMPLE"</formula>
    </cfRule>
  </conditionalFormatting>
  <conditionalFormatting sqref="K267:K269">
    <cfRule type="expression" dxfId="1361" priority="461">
      <formula>J267="NO CUMPLE"</formula>
    </cfRule>
  </conditionalFormatting>
  <conditionalFormatting sqref="K267:K269">
    <cfRule type="expression" dxfId="1360" priority="462">
      <formula>J267="CUMPLE"</formula>
    </cfRule>
  </conditionalFormatting>
  <conditionalFormatting sqref="L267:L269">
    <cfRule type="cellIs" dxfId="1359" priority="463" operator="equal">
      <formula>"NO CUMPLE"</formula>
    </cfRule>
  </conditionalFormatting>
  <conditionalFormatting sqref="L267:L269">
    <cfRule type="cellIs" dxfId="1358" priority="464" operator="equal">
      <formula>"CUMPLE"</formula>
    </cfRule>
  </conditionalFormatting>
  <conditionalFormatting sqref="B182">
    <cfRule type="cellIs" dxfId="1357" priority="303" operator="equal">
      <formula>"NO CUMPLE CON LA EXPERIENCIA REQUERIDA"</formula>
    </cfRule>
  </conditionalFormatting>
  <conditionalFormatting sqref="B182">
    <cfRule type="cellIs" dxfId="1356" priority="304" operator="equal">
      <formula>"CUMPLE CON LA EXPERIENCIA REQUERIDA"</formula>
    </cfRule>
  </conditionalFormatting>
  <conditionalFormatting sqref="S233 S236">
    <cfRule type="cellIs" dxfId="1355" priority="301" operator="greaterThan">
      <formula>0</formula>
    </cfRule>
  </conditionalFormatting>
  <conditionalFormatting sqref="S233 S236">
    <cfRule type="cellIs" dxfId="1354" priority="302" operator="equal">
      <formula>0</formula>
    </cfRule>
  </conditionalFormatting>
  <conditionalFormatting sqref="B270">
    <cfRule type="cellIs" dxfId="1353" priority="299" operator="equal">
      <formula>"NO CUMPLE CON LA EXPERIENCIA REQUERIDA"</formula>
    </cfRule>
  </conditionalFormatting>
  <conditionalFormatting sqref="B270">
    <cfRule type="cellIs" dxfId="1352" priority="300" operator="equal">
      <formula>"CUMPLE CON LA EXPERIENCIA REQUERIDA"</formula>
    </cfRule>
  </conditionalFormatting>
  <conditionalFormatting sqref="R233">
    <cfRule type="containsBlanks" dxfId="1351" priority="294">
      <formula>LEN(TRIM(R233))=0</formula>
    </cfRule>
  </conditionalFormatting>
  <conditionalFormatting sqref="R233">
    <cfRule type="cellIs" dxfId="1350" priority="295" operator="equal">
      <formula>"NO CUMPLEN CON LO SOLICITADO"</formula>
    </cfRule>
  </conditionalFormatting>
  <conditionalFormatting sqref="R233">
    <cfRule type="cellIs" dxfId="1349" priority="296" operator="equal">
      <formula>"CUMPLEN CON LO SOLICITADO"</formula>
    </cfRule>
  </conditionalFormatting>
  <conditionalFormatting sqref="R233">
    <cfRule type="cellIs" dxfId="1348" priority="297" operator="equal">
      <formula>"PENDIENTES"</formula>
    </cfRule>
  </conditionalFormatting>
  <conditionalFormatting sqref="R233">
    <cfRule type="cellIs" dxfId="1347" priority="298" operator="equal">
      <formula>"NINGUNO"</formula>
    </cfRule>
  </conditionalFormatting>
  <conditionalFormatting sqref="R236">
    <cfRule type="containsBlanks" dxfId="1346" priority="289">
      <formula>LEN(TRIM(R236))=0</formula>
    </cfRule>
  </conditionalFormatting>
  <conditionalFormatting sqref="R236">
    <cfRule type="cellIs" dxfId="1345" priority="290" operator="equal">
      <formula>"NO CUMPLEN CON LO SOLICITADO"</formula>
    </cfRule>
  </conditionalFormatting>
  <conditionalFormatting sqref="R236">
    <cfRule type="cellIs" dxfId="1344" priority="291" operator="equal">
      <formula>"CUMPLEN CON LO SOLICITADO"</formula>
    </cfRule>
  </conditionalFormatting>
  <conditionalFormatting sqref="R236">
    <cfRule type="cellIs" dxfId="1343" priority="292" operator="equal">
      <formula>"PENDIENTES"</formula>
    </cfRule>
  </conditionalFormatting>
  <conditionalFormatting sqref="R236">
    <cfRule type="cellIs" dxfId="1342" priority="293" operator="equal">
      <formula>"NINGUNO"</formula>
    </cfRule>
  </conditionalFormatting>
  <conditionalFormatting sqref="R211">
    <cfRule type="containsBlanks" dxfId="1341" priority="284">
      <formula>LEN(TRIM(R211))=0</formula>
    </cfRule>
  </conditionalFormatting>
  <conditionalFormatting sqref="R211">
    <cfRule type="cellIs" dxfId="1340" priority="285" operator="equal">
      <formula>"NO CUMPLEN CON LO SOLICITADO"</formula>
    </cfRule>
  </conditionalFormatting>
  <conditionalFormatting sqref="R211">
    <cfRule type="cellIs" dxfId="1339" priority="286" operator="equal">
      <formula>"CUMPLEN CON LO SOLICITADO"</formula>
    </cfRule>
  </conditionalFormatting>
  <conditionalFormatting sqref="R211">
    <cfRule type="cellIs" dxfId="1338" priority="287" operator="equal">
      <formula>"PENDIENTES"</formula>
    </cfRule>
  </conditionalFormatting>
  <conditionalFormatting sqref="R211">
    <cfRule type="cellIs" dxfId="1337" priority="288" operator="equal">
      <formula>"NINGUNO"</formula>
    </cfRule>
  </conditionalFormatting>
  <conditionalFormatting sqref="R214">
    <cfRule type="containsBlanks" dxfId="1336" priority="279">
      <formula>LEN(TRIM(R214))=0</formula>
    </cfRule>
  </conditionalFormatting>
  <conditionalFormatting sqref="R214">
    <cfRule type="cellIs" dxfId="1335" priority="280" operator="equal">
      <formula>"NO CUMPLEN CON LO SOLICITADO"</formula>
    </cfRule>
  </conditionalFormatting>
  <conditionalFormatting sqref="R214">
    <cfRule type="cellIs" dxfId="1334" priority="281" operator="equal">
      <formula>"CUMPLEN CON LO SOLICITADO"</formula>
    </cfRule>
  </conditionalFormatting>
  <conditionalFormatting sqref="R214">
    <cfRule type="cellIs" dxfId="1333" priority="282" operator="equal">
      <formula>"PENDIENTES"</formula>
    </cfRule>
  </conditionalFormatting>
  <conditionalFormatting sqref="R214">
    <cfRule type="cellIs" dxfId="1332" priority="283" operator="equal">
      <formula>"NINGUNO"</formula>
    </cfRule>
  </conditionalFormatting>
  <conditionalFormatting sqref="R217">
    <cfRule type="containsBlanks" dxfId="1331" priority="274">
      <formula>LEN(TRIM(R217))=0</formula>
    </cfRule>
  </conditionalFormatting>
  <conditionalFormatting sqref="R217">
    <cfRule type="cellIs" dxfId="1330" priority="275" operator="equal">
      <formula>"NO CUMPLEN CON LO SOLICITADO"</formula>
    </cfRule>
  </conditionalFormatting>
  <conditionalFormatting sqref="R217">
    <cfRule type="cellIs" dxfId="1329" priority="276" operator="equal">
      <formula>"CUMPLEN CON LO SOLICITADO"</formula>
    </cfRule>
  </conditionalFormatting>
  <conditionalFormatting sqref="R217">
    <cfRule type="cellIs" dxfId="1328" priority="277" operator="equal">
      <formula>"PENDIENTES"</formula>
    </cfRule>
  </conditionalFormatting>
  <conditionalFormatting sqref="R217">
    <cfRule type="cellIs" dxfId="1327" priority="278" operator="equal">
      <formula>"NINGUNO"</formula>
    </cfRule>
  </conditionalFormatting>
  <conditionalFormatting sqref="R189">
    <cfRule type="containsBlanks" dxfId="1326" priority="269">
      <formula>LEN(TRIM(R189))=0</formula>
    </cfRule>
  </conditionalFormatting>
  <conditionalFormatting sqref="R189">
    <cfRule type="cellIs" dxfId="1325" priority="270" operator="equal">
      <formula>"NO CUMPLEN CON LO SOLICITADO"</formula>
    </cfRule>
  </conditionalFormatting>
  <conditionalFormatting sqref="R189">
    <cfRule type="cellIs" dxfId="1324" priority="271" operator="equal">
      <formula>"CUMPLEN CON LO SOLICITADO"</formula>
    </cfRule>
  </conditionalFormatting>
  <conditionalFormatting sqref="R189">
    <cfRule type="cellIs" dxfId="1323" priority="272" operator="equal">
      <formula>"PENDIENTES"</formula>
    </cfRule>
  </conditionalFormatting>
  <conditionalFormatting sqref="R189">
    <cfRule type="cellIs" dxfId="1322" priority="273" operator="equal">
      <formula>"NINGUNO"</formula>
    </cfRule>
  </conditionalFormatting>
  <conditionalFormatting sqref="R192">
    <cfRule type="containsBlanks" dxfId="1321" priority="264">
      <formula>LEN(TRIM(R192))=0</formula>
    </cfRule>
  </conditionalFormatting>
  <conditionalFormatting sqref="R192">
    <cfRule type="cellIs" dxfId="1320" priority="265" operator="equal">
      <formula>"NO CUMPLEN CON LO SOLICITADO"</formula>
    </cfRule>
  </conditionalFormatting>
  <conditionalFormatting sqref="R192">
    <cfRule type="cellIs" dxfId="1319" priority="266" operator="equal">
      <formula>"CUMPLEN CON LO SOLICITADO"</formula>
    </cfRule>
  </conditionalFormatting>
  <conditionalFormatting sqref="R192">
    <cfRule type="cellIs" dxfId="1318" priority="267" operator="equal">
      <formula>"PENDIENTES"</formula>
    </cfRule>
  </conditionalFormatting>
  <conditionalFormatting sqref="R192">
    <cfRule type="cellIs" dxfId="1317" priority="268" operator="equal">
      <formula>"NINGUNO"</formula>
    </cfRule>
  </conditionalFormatting>
  <conditionalFormatting sqref="R195">
    <cfRule type="containsBlanks" dxfId="1316" priority="259">
      <formula>LEN(TRIM(R195))=0</formula>
    </cfRule>
  </conditionalFormatting>
  <conditionalFormatting sqref="R195">
    <cfRule type="cellIs" dxfId="1315" priority="260" operator="equal">
      <formula>"NO CUMPLEN CON LO SOLICITADO"</formula>
    </cfRule>
  </conditionalFormatting>
  <conditionalFormatting sqref="R195">
    <cfRule type="cellIs" dxfId="1314" priority="261" operator="equal">
      <formula>"CUMPLEN CON LO SOLICITADO"</formula>
    </cfRule>
  </conditionalFormatting>
  <conditionalFormatting sqref="R195">
    <cfRule type="cellIs" dxfId="1313" priority="262" operator="equal">
      <formula>"PENDIENTES"</formula>
    </cfRule>
  </conditionalFormatting>
  <conditionalFormatting sqref="R195">
    <cfRule type="cellIs" dxfId="1312" priority="263" operator="equal">
      <formula>"NINGUNO"</formula>
    </cfRule>
  </conditionalFormatting>
  <conditionalFormatting sqref="R198">
    <cfRule type="containsBlanks" dxfId="1311" priority="254">
      <formula>LEN(TRIM(R198))=0</formula>
    </cfRule>
  </conditionalFormatting>
  <conditionalFormatting sqref="R198">
    <cfRule type="cellIs" dxfId="1310" priority="255" operator="equal">
      <formula>"NO CUMPLEN CON LO SOLICITADO"</formula>
    </cfRule>
  </conditionalFormatting>
  <conditionalFormatting sqref="R198">
    <cfRule type="cellIs" dxfId="1309" priority="256" operator="equal">
      <formula>"CUMPLEN CON LO SOLICITADO"</formula>
    </cfRule>
  </conditionalFormatting>
  <conditionalFormatting sqref="R198">
    <cfRule type="cellIs" dxfId="1308" priority="257" operator="equal">
      <formula>"PENDIENTES"</formula>
    </cfRule>
  </conditionalFormatting>
  <conditionalFormatting sqref="R198">
    <cfRule type="cellIs" dxfId="1307" priority="258" operator="equal">
      <formula>"NINGUNO"</formula>
    </cfRule>
  </conditionalFormatting>
  <conditionalFormatting sqref="R201">
    <cfRule type="containsBlanks" dxfId="1306" priority="249">
      <formula>LEN(TRIM(R201))=0</formula>
    </cfRule>
  </conditionalFormatting>
  <conditionalFormatting sqref="R201">
    <cfRule type="cellIs" dxfId="1305" priority="250" operator="equal">
      <formula>"NO CUMPLEN CON LO SOLICITADO"</formula>
    </cfRule>
  </conditionalFormatting>
  <conditionalFormatting sqref="R201">
    <cfRule type="cellIs" dxfId="1304" priority="251" operator="equal">
      <formula>"CUMPLEN CON LO SOLICITADO"</formula>
    </cfRule>
  </conditionalFormatting>
  <conditionalFormatting sqref="R201">
    <cfRule type="cellIs" dxfId="1303" priority="252" operator="equal">
      <formula>"PENDIENTES"</formula>
    </cfRule>
  </conditionalFormatting>
  <conditionalFormatting sqref="R201">
    <cfRule type="cellIs" dxfId="1302" priority="253" operator="equal">
      <formula>"NINGUNO"</formula>
    </cfRule>
  </conditionalFormatting>
  <conditionalFormatting sqref="R167">
    <cfRule type="containsBlanks" dxfId="1301" priority="244">
      <formula>LEN(TRIM(R167))=0</formula>
    </cfRule>
  </conditionalFormatting>
  <conditionalFormatting sqref="R167">
    <cfRule type="cellIs" dxfId="1300" priority="245" operator="equal">
      <formula>"NO CUMPLEN CON LO SOLICITADO"</formula>
    </cfRule>
  </conditionalFormatting>
  <conditionalFormatting sqref="R167">
    <cfRule type="cellIs" dxfId="1299" priority="246" operator="equal">
      <formula>"CUMPLEN CON LO SOLICITADO"</formula>
    </cfRule>
  </conditionalFormatting>
  <conditionalFormatting sqref="R167">
    <cfRule type="cellIs" dxfId="1298" priority="247" operator="equal">
      <formula>"PENDIENTES"</formula>
    </cfRule>
  </conditionalFormatting>
  <conditionalFormatting sqref="R167">
    <cfRule type="cellIs" dxfId="1297" priority="248" operator="equal">
      <formula>"NINGUNO"</formula>
    </cfRule>
  </conditionalFormatting>
  <conditionalFormatting sqref="R170">
    <cfRule type="containsBlanks" dxfId="1296" priority="239">
      <formula>LEN(TRIM(R170))=0</formula>
    </cfRule>
  </conditionalFormatting>
  <conditionalFormatting sqref="R170">
    <cfRule type="cellIs" dxfId="1295" priority="240" operator="equal">
      <formula>"NO CUMPLEN CON LO SOLICITADO"</formula>
    </cfRule>
  </conditionalFormatting>
  <conditionalFormatting sqref="R170">
    <cfRule type="cellIs" dxfId="1294" priority="241" operator="equal">
      <formula>"CUMPLEN CON LO SOLICITADO"</formula>
    </cfRule>
  </conditionalFormatting>
  <conditionalFormatting sqref="R170">
    <cfRule type="cellIs" dxfId="1293" priority="242" operator="equal">
      <formula>"PENDIENTES"</formula>
    </cfRule>
  </conditionalFormatting>
  <conditionalFormatting sqref="R170">
    <cfRule type="cellIs" dxfId="1292" priority="243" operator="equal">
      <formula>"NINGUNO"</formula>
    </cfRule>
  </conditionalFormatting>
  <conditionalFormatting sqref="R173">
    <cfRule type="containsBlanks" dxfId="1291" priority="234">
      <formula>LEN(TRIM(R173))=0</formula>
    </cfRule>
  </conditionalFormatting>
  <conditionalFormatting sqref="R173">
    <cfRule type="cellIs" dxfId="1290" priority="235" operator="equal">
      <formula>"NO CUMPLEN CON LO SOLICITADO"</formula>
    </cfRule>
  </conditionalFormatting>
  <conditionalFormatting sqref="R173">
    <cfRule type="cellIs" dxfId="1289" priority="236" operator="equal">
      <formula>"CUMPLEN CON LO SOLICITADO"</formula>
    </cfRule>
  </conditionalFormatting>
  <conditionalFormatting sqref="R173">
    <cfRule type="cellIs" dxfId="1288" priority="237" operator="equal">
      <formula>"PENDIENTES"</formula>
    </cfRule>
  </conditionalFormatting>
  <conditionalFormatting sqref="R173">
    <cfRule type="cellIs" dxfId="1287" priority="238" operator="equal">
      <formula>"NINGUNO"</formula>
    </cfRule>
  </conditionalFormatting>
  <conditionalFormatting sqref="R176">
    <cfRule type="containsBlanks" dxfId="1286" priority="229">
      <formula>LEN(TRIM(R176))=0</formula>
    </cfRule>
  </conditionalFormatting>
  <conditionalFormatting sqref="R176">
    <cfRule type="cellIs" dxfId="1285" priority="230" operator="equal">
      <formula>"NO CUMPLEN CON LO SOLICITADO"</formula>
    </cfRule>
  </conditionalFormatting>
  <conditionalFormatting sqref="R176">
    <cfRule type="cellIs" dxfId="1284" priority="231" operator="equal">
      <formula>"CUMPLEN CON LO SOLICITADO"</formula>
    </cfRule>
  </conditionalFormatting>
  <conditionalFormatting sqref="R176">
    <cfRule type="cellIs" dxfId="1283" priority="232" operator="equal">
      <formula>"PENDIENTES"</formula>
    </cfRule>
  </conditionalFormatting>
  <conditionalFormatting sqref="R176">
    <cfRule type="cellIs" dxfId="1282" priority="233" operator="equal">
      <formula>"NINGUNO"</formula>
    </cfRule>
  </conditionalFormatting>
  <conditionalFormatting sqref="R145">
    <cfRule type="containsBlanks" dxfId="1281" priority="224">
      <formula>LEN(TRIM(R145))=0</formula>
    </cfRule>
  </conditionalFormatting>
  <conditionalFormatting sqref="R145">
    <cfRule type="cellIs" dxfId="1280" priority="225" operator="equal">
      <formula>"NO CUMPLEN CON LO SOLICITADO"</formula>
    </cfRule>
  </conditionalFormatting>
  <conditionalFormatting sqref="R145">
    <cfRule type="cellIs" dxfId="1279" priority="226" operator="equal">
      <formula>"CUMPLEN CON LO SOLICITADO"</formula>
    </cfRule>
  </conditionalFormatting>
  <conditionalFormatting sqref="R145">
    <cfRule type="cellIs" dxfId="1278" priority="227" operator="equal">
      <formula>"PENDIENTES"</formula>
    </cfRule>
  </conditionalFormatting>
  <conditionalFormatting sqref="R145">
    <cfRule type="cellIs" dxfId="1277" priority="228" operator="equal">
      <formula>"NINGUNO"</formula>
    </cfRule>
  </conditionalFormatting>
  <conditionalFormatting sqref="R148">
    <cfRule type="containsBlanks" dxfId="1276" priority="219">
      <formula>LEN(TRIM(R148))=0</formula>
    </cfRule>
  </conditionalFormatting>
  <conditionalFormatting sqref="R148">
    <cfRule type="cellIs" dxfId="1275" priority="220" operator="equal">
      <formula>"NO CUMPLEN CON LO SOLICITADO"</formula>
    </cfRule>
  </conditionalFormatting>
  <conditionalFormatting sqref="R148">
    <cfRule type="cellIs" dxfId="1274" priority="221" operator="equal">
      <formula>"CUMPLEN CON LO SOLICITADO"</formula>
    </cfRule>
  </conditionalFormatting>
  <conditionalFormatting sqref="R148">
    <cfRule type="cellIs" dxfId="1273" priority="222" operator="equal">
      <formula>"PENDIENTES"</formula>
    </cfRule>
  </conditionalFormatting>
  <conditionalFormatting sqref="R148">
    <cfRule type="cellIs" dxfId="1272" priority="223" operator="equal">
      <formula>"NINGUNO"</formula>
    </cfRule>
  </conditionalFormatting>
  <conditionalFormatting sqref="R151">
    <cfRule type="containsBlanks" dxfId="1271" priority="214">
      <formula>LEN(TRIM(R151))=0</formula>
    </cfRule>
  </conditionalFormatting>
  <conditionalFormatting sqref="R151">
    <cfRule type="cellIs" dxfId="1270" priority="215" operator="equal">
      <formula>"NO CUMPLEN CON LO SOLICITADO"</formula>
    </cfRule>
  </conditionalFormatting>
  <conditionalFormatting sqref="R151">
    <cfRule type="cellIs" dxfId="1269" priority="216" operator="equal">
      <formula>"CUMPLEN CON LO SOLICITADO"</formula>
    </cfRule>
  </conditionalFormatting>
  <conditionalFormatting sqref="R151">
    <cfRule type="cellIs" dxfId="1268" priority="217" operator="equal">
      <formula>"PENDIENTES"</formula>
    </cfRule>
  </conditionalFormatting>
  <conditionalFormatting sqref="R151">
    <cfRule type="cellIs" dxfId="1267" priority="218" operator="equal">
      <formula>"NINGUNO"</formula>
    </cfRule>
  </conditionalFormatting>
  <conditionalFormatting sqref="R154">
    <cfRule type="containsBlanks" dxfId="1266" priority="209">
      <formula>LEN(TRIM(R154))=0</formula>
    </cfRule>
  </conditionalFormatting>
  <conditionalFormatting sqref="R154">
    <cfRule type="cellIs" dxfId="1265" priority="210" operator="equal">
      <formula>"NO CUMPLEN CON LO SOLICITADO"</formula>
    </cfRule>
  </conditionalFormatting>
  <conditionalFormatting sqref="R154">
    <cfRule type="cellIs" dxfId="1264" priority="211" operator="equal">
      <formula>"CUMPLEN CON LO SOLICITADO"</formula>
    </cfRule>
  </conditionalFormatting>
  <conditionalFormatting sqref="R154">
    <cfRule type="cellIs" dxfId="1263" priority="212" operator="equal">
      <formula>"PENDIENTES"</formula>
    </cfRule>
  </conditionalFormatting>
  <conditionalFormatting sqref="R154">
    <cfRule type="cellIs" dxfId="1262" priority="213" operator="equal">
      <formula>"NINGUNO"</formula>
    </cfRule>
  </conditionalFormatting>
  <conditionalFormatting sqref="R157">
    <cfRule type="containsBlanks" dxfId="1261" priority="204">
      <formula>LEN(TRIM(R157))=0</formula>
    </cfRule>
  </conditionalFormatting>
  <conditionalFormatting sqref="R157">
    <cfRule type="cellIs" dxfId="1260" priority="205" operator="equal">
      <formula>"NO CUMPLEN CON LO SOLICITADO"</formula>
    </cfRule>
  </conditionalFormatting>
  <conditionalFormatting sqref="R157">
    <cfRule type="cellIs" dxfId="1259" priority="206" operator="equal">
      <formula>"CUMPLEN CON LO SOLICITADO"</formula>
    </cfRule>
  </conditionalFormatting>
  <conditionalFormatting sqref="R157">
    <cfRule type="cellIs" dxfId="1258" priority="207" operator="equal">
      <formula>"PENDIENTES"</formula>
    </cfRule>
  </conditionalFormatting>
  <conditionalFormatting sqref="R157">
    <cfRule type="cellIs" dxfId="1257" priority="208" operator="equal">
      <formula>"NINGUNO"</formula>
    </cfRule>
  </conditionalFormatting>
  <conditionalFormatting sqref="R123">
    <cfRule type="containsBlanks" dxfId="1256" priority="199">
      <formula>LEN(TRIM(R123))=0</formula>
    </cfRule>
  </conditionalFormatting>
  <conditionalFormatting sqref="R123">
    <cfRule type="cellIs" dxfId="1255" priority="200" operator="equal">
      <formula>"NO CUMPLEN CON LO SOLICITADO"</formula>
    </cfRule>
  </conditionalFormatting>
  <conditionalFormatting sqref="R123">
    <cfRule type="cellIs" dxfId="1254" priority="201" operator="equal">
      <formula>"CUMPLEN CON LO SOLICITADO"</formula>
    </cfRule>
  </conditionalFormatting>
  <conditionalFormatting sqref="R123">
    <cfRule type="cellIs" dxfId="1253" priority="202" operator="equal">
      <formula>"PENDIENTES"</formula>
    </cfRule>
  </conditionalFormatting>
  <conditionalFormatting sqref="R123">
    <cfRule type="cellIs" dxfId="1252" priority="203" operator="equal">
      <formula>"NINGUNO"</formula>
    </cfRule>
  </conditionalFormatting>
  <conditionalFormatting sqref="R126">
    <cfRule type="containsBlanks" dxfId="1251" priority="194">
      <formula>LEN(TRIM(R126))=0</formula>
    </cfRule>
  </conditionalFormatting>
  <conditionalFormatting sqref="R126">
    <cfRule type="cellIs" dxfId="1250" priority="195" operator="equal">
      <formula>"NO CUMPLEN CON LO SOLICITADO"</formula>
    </cfRule>
  </conditionalFormatting>
  <conditionalFormatting sqref="R126">
    <cfRule type="cellIs" dxfId="1249" priority="196" operator="equal">
      <formula>"CUMPLEN CON LO SOLICITADO"</formula>
    </cfRule>
  </conditionalFormatting>
  <conditionalFormatting sqref="R126">
    <cfRule type="cellIs" dxfId="1248" priority="197" operator="equal">
      <formula>"PENDIENTES"</formula>
    </cfRule>
  </conditionalFormatting>
  <conditionalFormatting sqref="R126">
    <cfRule type="cellIs" dxfId="1247" priority="198" operator="equal">
      <formula>"NINGUNO"</formula>
    </cfRule>
  </conditionalFormatting>
  <conditionalFormatting sqref="R129">
    <cfRule type="containsBlanks" dxfId="1246" priority="189">
      <formula>LEN(TRIM(R129))=0</formula>
    </cfRule>
  </conditionalFormatting>
  <conditionalFormatting sqref="R129">
    <cfRule type="cellIs" dxfId="1245" priority="190" operator="equal">
      <formula>"NO CUMPLEN CON LO SOLICITADO"</formula>
    </cfRule>
  </conditionalFormatting>
  <conditionalFormatting sqref="R129">
    <cfRule type="cellIs" dxfId="1244" priority="191" operator="equal">
      <formula>"CUMPLEN CON LO SOLICITADO"</formula>
    </cfRule>
  </conditionalFormatting>
  <conditionalFormatting sqref="R129">
    <cfRule type="cellIs" dxfId="1243" priority="192" operator="equal">
      <formula>"PENDIENTES"</formula>
    </cfRule>
  </conditionalFormatting>
  <conditionalFormatting sqref="R129">
    <cfRule type="cellIs" dxfId="1242" priority="193" operator="equal">
      <formula>"NINGUNO"</formula>
    </cfRule>
  </conditionalFormatting>
  <conditionalFormatting sqref="R132">
    <cfRule type="containsBlanks" dxfId="1241" priority="184">
      <formula>LEN(TRIM(R132))=0</formula>
    </cfRule>
  </conditionalFormatting>
  <conditionalFormatting sqref="R132">
    <cfRule type="cellIs" dxfId="1240" priority="185" operator="equal">
      <formula>"NO CUMPLEN CON LO SOLICITADO"</formula>
    </cfRule>
  </conditionalFormatting>
  <conditionalFormatting sqref="R132">
    <cfRule type="cellIs" dxfId="1239" priority="186" operator="equal">
      <formula>"CUMPLEN CON LO SOLICITADO"</formula>
    </cfRule>
  </conditionalFormatting>
  <conditionalFormatting sqref="R132">
    <cfRule type="cellIs" dxfId="1238" priority="187" operator="equal">
      <formula>"PENDIENTES"</formula>
    </cfRule>
  </conditionalFormatting>
  <conditionalFormatting sqref="R132">
    <cfRule type="cellIs" dxfId="1237" priority="188" operator="equal">
      <formula>"NINGUNO"</formula>
    </cfRule>
  </conditionalFormatting>
  <conditionalFormatting sqref="R135">
    <cfRule type="containsBlanks" dxfId="1236" priority="179">
      <formula>LEN(TRIM(R135))=0</formula>
    </cfRule>
  </conditionalFormatting>
  <conditionalFormatting sqref="R135">
    <cfRule type="cellIs" dxfId="1235" priority="180" operator="equal">
      <formula>"NO CUMPLEN CON LO SOLICITADO"</formula>
    </cfRule>
  </conditionalFormatting>
  <conditionalFormatting sqref="R135">
    <cfRule type="cellIs" dxfId="1234" priority="181" operator="equal">
      <formula>"CUMPLEN CON LO SOLICITADO"</formula>
    </cfRule>
  </conditionalFormatting>
  <conditionalFormatting sqref="R135">
    <cfRule type="cellIs" dxfId="1233" priority="182" operator="equal">
      <formula>"PENDIENTES"</formula>
    </cfRule>
  </conditionalFormatting>
  <conditionalFormatting sqref="R135">
    <cfRule type="cellIs" dxfId="1232" priority="183" operator="equal">
      <formula>"NINGUNO"</formula>
    </cfRule>
  </conditionalFormatting>
  <conditionalFormatting sqref="R79">
    <cfRule type="containsBlanks" dxfId="1231" priority="174">
      <formula>LEN(TRIM(R79))=0</formula>
    </cfRule>
  </conditionalFormatting>
  <conditionalFormatting sqref="R79">
    <cfRule type="cellIs" dxfId="1230" priority="175" operator="equal">
      <formula>"NO CUMPLEN CON LO SOLICITADO"</formula>
    </cfRule>
  </conditionalFormatting>
  <conditionalFormatting sqref="R79">
    <cfRule type="cellIs" dxfId="1229" priority="176" operator="equal">
      <formula>"CUMPLEN CON LO SOLICITADO"</formula>
    </cfRule>
  </conditionalFormatting>
  <conditionalFormatting sqref="R79">
    <cfRule type="cellIs" dxfId="1228" priority="177" operator="equal">
      <formula>"PENDIENTES"</formula>
    </cfRule>
  </conditionalFormatting>
  <conditionalFormatting sqref="R79">
    <cfRule type="cellIs" dxfId="1227" priority="178" operator="equal">
      <formula>"NINGUNO"</formula>
    </cfRule>
  </conditionalFormatting>
  <conditionalFormatting sqref="R82">
    <cfRule type="containsBlanks" dxfId="1226" priority="169">
      <formula>LEN(TRIM(R82))=0</formula>
    </cfRule>
  </conditionalFormatting>
  <conditionalFormatting sqref="R82">
    <cfRule type="cellIs" dxfId="1225" priority="170" operator="equal">
      <formula>"NO CUMPLEN CON LO SOLICITADO"</formula>
    </cfRule>
  </conditionalFormatting>
  <conditionalFormatting sqref="R82">
    <cfRule type="cellIs" dxfId="1224" priority="171" operator="equal">
      <formula>"CUMPLEN CON LO SOLICITADO"</formula>
    </cfRule>
  </conditionalFormatting>
  <conditionalFormatting sqref="R82">
    <cfRule type="cellIs" dxfId="1223" priority="172" operator="equal">
      <formula>"PENDIENTES"</formula>
    </cfRule>
  </conditionalFormatting>
  <conditionalFormatting sqref="R82">
    <cfRule type="cellIs" dxfId="1222" priority="173" operator="equal">
      <formula>"NINGUNO"</formula>
    </cfRule>
  </conditionalFormatting>
  <conditionalFormatting sqref="R85">
    <cfRule type="containsBlanks" dxfId="1221" priority="164">
      <formula>LEN(TRIM(R85))=0</formula>
    </cfRule>
  </conditionalFormatting>
  <conditionalFormatting sqref="R85">
    <cfRule type="cellIs" dxfId="1220" priority="165" operator="equal">
      <formula>"NO CUMPLEN CON LO SOLICITADO"</formula>
    </cfRule>
  </conditionalFormatting>
  <conditionalFormatting sqref="R85">
    <cfRule type="cellIs" dxfId="1219" priority="166" operator="equal">
      <formula>"CUMPLEN CON LO SOLICITADO"</formula>
    </cfRule>
  </conditionalFormatting>
  <conditionalFormatting sqref="R85">
    <cfRule type="cellIs" dxfId="1218" priority="167" operator="equal">
      <formula>"PENDIENTES"</formula>
    </cfRule>
  </conditionalFormatting>
  <conditionalFormatting sqref="R85">
    <cfRule type="cellIs" dxfId="1217" priority="168" operator="equal">
      <formula>"NINGUNO"</formula>
    </cfRule>
  </conditionalFormatting>
  <conditionalFormatting sqref="R88">
    <cfRule type="containsBlanks" dxfId="1216" priority="159">
      <formula>LEN(TRIM(R88))=0</formula>
    </cfRule>
  </conditionalFormatting>
  <conditionalFormatting sqref="R88">
    <cfRule type="cellIs" dxfId="1215" priority="160" operator="equal">
      <formula>"NO CUMPLEN CON LO SOLICITADO"</formula>
    </cfRule>
  </conditionalFormatting>
  <conditionalFormatting sqref="R88">
    <cfRule type="cellIs" dxfId="1214" priority="161" operator="equal">
      <formula>"CUMPLEN CON LO SOLICITADO"</formula>
    </cfRule>
  </conditionalFormatting>
  <conditionalFormatting sqref="R88">
    <cfRule type="cellIs" dxfId="1213" priority="162" operator="equal">
      <formula>"PENDIENTES"</formula>
    </cfRule>
  </conditionalFormatting>
  <conditionalFormatting sqref="R88">
    <cfRule type="cellIs" dxfId="1212" priority="163" operator="equal">
      <formula>"NINGUNO"</formula>
    </cfRule>
  </conditionalFormatting>
  <conditionalFormatting sqref="R91">
    <cfRule type="containsBlanks" dxfId="1211" priority="154">
      <formula>LEN(TRIM(R91))=0</formula>
    </cfRule>
  </conditionalFormatting>
  <conditionalFormatting sqref="R91">
    <cfRule type="cellIs" dxfId="1210" priority="155" operator="equal">
      <formula>"NO CUMPLEN CON LO SOLICITADO"</formula>
    </cfRule>
  </conditionalFormatting>
  <conditionalFormatting sqref="R91">
    <cfRule type="cellIs" dxfId="1209" priority="156" operator="equal">
      <formula>"CUMPLEN CON LO SOLICITADO"</formula>
    </cfRule>
  </conditionalFormatting>
  <conditionalFormatting sqref="R91">
    <cfRule type="cellIs" dxfId="1208" priority="157" operator="equal">
      <formula>"PENDIENTES"</formula>
    </cfRule>
  </conditionalFormatting>
  <conditionalFormatting sqref="R91">
    <cfRule type="cellIs" dxfId="1207" priority="158" operator="equal">
      <formula>"NINGUNO"</formula>
    </cfRule>
  </conditionalFormatting>
  <conditionalFormatting sqref="R57">
    <cfRule type="containsBlanks" dxfId="1206" priority="149">
      <formula>LEN(TRIM(R57))=0</formula>
    </cfRule>
  </conditionalFormatting>
  <conditionalFormatting sqref="R57">
    <cfRule type="cellIs" dxfId="1205" priority="150" operator="equal">
      <formula>"NO CUMPLEN CON LO SOLICITADO"</formula>
    </cfRule>
  </conditionalFormatting>
  <conditionalFormatting sqref="R57">
    <cfRule type="cellIs" dxfId="1204" priority="151" operator="equal">
      <formula>"CUMPLEN CON LO SOLICITADO"</formula>
    </cfRule>
  </conditionalFormatting>
  <conditionalFormatting sqref="R57">
    <cfRule type="cellIs" dxfId="1203" priority="152" operator="equal">
      <formula>"PENDIENTES"</formula>
    </cfRule>
  </conditionalFormatting>
  <conditionalFormatting sqref="R57">
    <cfRule type="cellIs" dxfId="1202" priority="153" operator="equal">
      <formula>"NINGUNO"</formula>
    </cfRule>
  </conditionalFormatting>
  <conditionalFormatting sqref="R60">
    <cfRule type="containsBlanks" dxfId="1201" priority="144">
      <formula>LEN(TRIM(R60))=0</formula>
    </cfRule>
  </conditionalFormatting>
  <conditionalFormatting sqref="R60">
    <cfRule type="cellIs" dxfId="1200" priority="145" operator="equal">
      <formula>"NO CUMPLEN CON LO SOLICITADO"</formula>
    </cfRule>
  </conditionalFormatting>
  <conditionalFormatting sqref="R60">
    <cfRule type="cellIs" dxfId="1199" priority="146" operator="equal">
      <formula>"CUMPLEN CON LO SOLICITADO"</formula>
    </cfRule>
  </conditionalFormatting>
  <conditionalFormatting sqref="R60">
    <cfRule type="cellIs" dxfId="1198" priority="147" operator="equal">
      <formula>"PENDIENTES"</formula>
    </cfRule>
  </conditionalFormatting>
  <conditionalFormatting sqref="R60">
    <cfRule type="cellIs" dxfId="1197" priority="148" operator="equal">
      <formula>"NINGUNO"</formula>
    </cfRule>
  </conditionalFormatting>
  <conditionalFormatting sqref="R63">
    <cfRule type="containsBlanks" dxfId="1196" priority="139">
      <formula>LEN(TRIM(R63))=0</formula>
    </cfRule>
  </conditionalFormatting>
  <conditionalFormatting sqref="R63">
    <cfRule type="cellIs" dxfId="1195" priority="140" operator="equal">
      <formula>"NO CUMPLEN CON LO SOLICITADO"</formula>
    </cfRule>
  </conditionalFormatting>
  <conditionalFormatting sqref="R63">
    <cfRule type="cellIs" dxfId="1194" priority="141" operator="equal">
      <formula>"CUMPLEN CON LO SOLICITADO"</formula>
    </cfRule>
  </conditionalFormatting>
  <conditionalFormatting sqref="R63">
    <cfRule type="cellIs" dxfId="1193" priority="142" operator="equal">
      <formula>"PENDIENTES"</formula>
    </cfRule>
  </conditionalFormatting>
  <conditionalFormatting sqref="R63">
    <cfRule type="cellIs" dxfId="1192" priority="143" operator="equal">
      <formula>"NINGUNO"</formula>
    </cfRule>
  </conditionalFormatting>
  <conditionalFormatting sqref="R35">
    <cfRule type="containsBlanks" dxfId="1191" priority="134">
      <formula>LEN(TRIM(R35))=0</formula>
    </cfRule>
  </conditionalFormatting>
  <conditionalFormatting sqref="R35">
    <cfRule type="cellIs" dxfId="1190" priority="135" operator="equal">
      <formula>"NO CUMPLEN CON LO SOLICITADO"</formula>
    </cfRule>
  </conditionalFormatting>
  <conditionalFormatting sqref="R35">
    <cfRule type="cellIs" dxfId="1189" priority="136" operator="equal">
      <formula>"CUMPLEN CON LO SOLICITADO"</formula>
    </cfRule>
  </conditionalFormatting>
  <conditionalFormatting sqref="R35">
    <cfRule type="cellIs" dxfId="1188" priority="137" operator="equal">
      <formula>"PENDIENTES"</formula>
    </cfRule>
  </conditionalFormatting>
  <conditionalFormatting sqref="R35">
    <cfRule type="cellIs" dxfId="1187" priority="138" operator="equal">
      <formula>"NINGUNO"</formula>
    </cfRule>
  </conditionalFormatting>
  <conditionalFormatting sqref="R38">
    <cfRule type="containsBlanks" dxfId="1186" priority="129">
      <formula>LEN(TRIM(R38))=0</formula>
    </cfRule>
  </conditionalFormatting>
  <conditionalFormatting sqref="R38">
    <cfRule type="cellIs" dxfId="1185" priority="130" operator="equal">
      <formula>"NO CUMPLEN CON LO SOLICITADO"</formula>
    </cfRule>
  </conditionalFormatting>
  <conditionalFormatting sqref="R38">
    <cfRule type="cellIs" dxfId="1184" priority="131" operator="equal">
      <formula>"CUMPLEN CON LO SOLICITADO"</formula>
    </cfRule>
  </conditionalFormatting>
  <conditionalFormatting sqref="R38">
    <cfRule type="cellIs" dxfId="1183" priority="132" operator="equal">
      <formula>"PENDIENTES"</formula>
    </cfRule>
  </conditionalFormatting>
  <conditionalFormatting sqref="R38">
    <cfRule type="cellIs" dxfId="1182" priority="133" operator="equal">
      <formula>"NINGUNO"</formula>
    </cfRule>
  </conditionalFormatting>
  <conditionalFormatting sqref="T57">
    <cfRule type="cellIs" dxfId="1181" priority="58" operator="equal">
      <formula>"NO"</formula>
    </cfRule>
  </conditionalFormatting>
  <conditionalFormatting sqref="T57">
    <cfRule type="cellIs" dxfId="1180" priority="59" operator="equal">
      <formula>"SI"</formula>
    </cfRule>
  </conditionalFormatting>
  <conditionalFormatting sqref="K19">
    <cfRule type="expression" dxfId="1179" priority="48">
      <formula>J19="NO CUMPLE"</formula>
    </cfRule>
  </conditionalFormatting>
  <conditionalFormatting sqref="K19">
    <cfRule type="expression" dxfId="1178" priority="49">
      <formula>J19="CUMPLE"</formula>
    </cfRule>
  </conditionalFormatting>
  <conditionalFormatting sqref="M19">
    <cfRule type="expression" dxfId="1177" priority="50">
      <formula>L19="NO CUMPLE"</formula>
    </cfRule>
  </conditionalFormatting>
  <conditionalFormatting sqref="M19">
    <cfRule type="expression" dxfId="1176" priority="51">
      <formula>L19="CUMPLE"</formula>
    </cfRule>
  </conditionalFormatting>
  <conditionalFormatting sqref="L19:L21">
    <cfRule type="cellIs" dxfId="1175" priority="52" operator="equal">
      <formula>"NO CUMPLE"</formula>
    </cfRule>
  </conditionalFormatting>
  <conditionalFormatting sqref="L19:L21">
    <cfRule type="cellIs" dxfId="1174" priority="53" operator="equal">
      <formula>"CUMPLE"</formula>
    </cfRule>
  </conditionalFormatting>
  <conditionalFormatting sqref="K20:K21">
    <cfRule type="expression" dxfId="1173" priority="54">
      <formula>J20="NO CUMPLE"</formula>
    </cfRule>
  </conditionalFormatting>
  <conditionalFormatting sqref="K20:K21">
    <cfRule type="expression" dxfId="1172" priority="55">
      <formula>J20="CUMPLE"</formula>
    </cfRule>
  </conditionalFormatting>
  <conditionalFormatting sqref="M20">
    <cfRule type="expression" dxfId="1171" priority="56">
      <formula>L20="NO CUMPLE"</formula>
    </cfRule>
  </conditionalFormatting>
  <conditionalFormatting sqref="M20">
    <cfRule type="expression" dxfId="1170" priority="57">
      <formula>L20="CUMPLE"</formula>
    </cfRule>
  </conditionalFormatting>
  <conditionalFormatting sqref="K22">
    <cfRule type="expression" dxfId="1169" priority="38">
      <formula>J22="NO CUMPLE"</formula>
    </cfRule>
  </conditionalFormatting>
  <conditionalFormatting sqref="K22">
    <cfRule type="expression" dxfId="1168" priority="39">
      <formula>J22="CUMPLE"</formula>
    </cfRule>
  </conditionalFormatting>
  <conditionalFormatting sqref="M22">
    <cfRule type="expression" dxfId="1167" priority="40">
      <formula>L22="NO CUMPLE"</formula>
    </cfRule>
  </conditionalFormatting>
  <conditionalFormatting sqref="M22">
    <cfRule type="expression" dxfId="1166" priority="41">
      <formula>L22="CUMPLE"</formula>
    </cfRule>
  </conditionalFormatting>
  <conditionalFormatting sqref="L22:L24">
    <cfRule type="cellIs" dxfId="1165" priority="42" operator="equal">
      <formula>"NO CUMPLE"</formula>
    </cfRule>
  </conditionalFormatting>
  <conditionalFormatting sqref="L22:L24">
    <cfRule type="cellIs" dxfId="1164" priority="43" operator="equal">
      <formula>"CUMPLE"</formula>
    </cfRule>
  </conditionalFormatting>
  <conditionalFormatting sqref="K23:K24">
    <cfRule type="expression" dxfId="1163" priority="44">
      <formula>J23="NO CUMPLE"</formula>
    </cfRule>
  </conditionalFormatting>
  <conditionalFormatting sqref="K23:K24">
    <cfRule type="expression" dxfId="1162" priority="45">
      <formula>J23="CUMPLE"</formula>
    </cfRule>
  </conditionalFormatting>
  <conditionalFormatting sqref="M23">
    <cfRule type="expression" dxfId="1161" priority="46">
      <formula>L23="NO CUMPLE"</formula>
    </cfRule>
  </conditionalFormatting>
  <conditionalFormatting sqref="M23">
    <cfRule type="expression" dxfId="1160" priority="47">
      <formula>L23="CUMPLE"</formula>
    </cfRule>
  </conditionalFormatting>
  <conditionalFormatting sqref="K25">
    <cfRule type="expression" dxfId="1159" priority="28">
      <formula>J25="NO CUMPLE"</formula>
    </cfRule>
  </conditionalFormatting>
  <conditionalFormatting sqref="K25">
    <cfRule type="expression" dxfId="1158" priority="29">
      <formula>J25="CUMPLE"</formula>
    </cfRule>
  </conditionalFormatting>
  <conditionalFormatting sqref="M25">
    <cfRule type="expression" dxfId="1157" priority="30">
      <formula>L25="NO CUMPLE"</formula>
    </cfRule>
  </conditionalFormatting>
  <conditionalFormatting sqref="M25">
    <cfRule type="expression" dxfId="1156" priority="31">
      <formula>L25="CUMPLE"</formula>
    </cfRule>
  </conditionalFormatting>
  <conditionalFormatting sqref="L25:L27">
    <cfRule type="cellIs" dxfId="1155" priority="32" operator="equal">
      <formula>"NO CUMPLE"</formula>
    </cfRule>
  </conditionalFormatting>
  <conditionalFormatting sqref="L25:L27">
    <cfRule type="cellIs" dxfId="1154" priority="33" operator="equal">
      <formula>"CUMPLE"</formula>
    </cfRule>
  </conditionalFormatting>
  <conditionalFormatting sqref="K26:K27">
    <cfRule type="expression" dxfId="1153" priority="34">
      <formula>J26="NO CUMPLE"</formula>
    </cfRule>
  </conditionalFormatting>
  <conditionalFormatting sqref="K26:K27">
    <cfRule type="expression" dxfId="1152" priority="35">
      <formula>J26="CUMPLE"</formula>
    </cfRule>
  </conditionalFormatting>
  <conditionalFormatting sqref="M26">
    <cfRule type="expression" dxfId="1151" priority="36">
      <formula>L26="NO CUMPLE"</formula>
    </cfRule>
  </conditionalFormatting>
  <conditionalFormatting sqref="M26">
    <cfRule type="expression" dxfId="1150" priority="37">
      <formula>L26="CUMPLE"</formula>
    </cfRule>
  </conditionalFormatting>
  <conditionalFormatting sqref="P44">
    <cfRule type="expression" dxfId="1149" priority="23">
      <formula>Q44="NO SUBSANABLE"</formula>
    </cfRule>
  </conditionalFormatting>
  <conditionalFormatting sqref="P44">
    <cfRule type="expression" dxfId="1148" priority="24">
      <formula>Q44="REQUERIMIENTOS SUBSANADOS"</formula>
    </cfRule>
  </conditionalFormatting>
  <conditionalFormatting sqref="P44">
    <cfRule type="expression" dxfId="1147" priority="25">
      <formula>Q44="PENDIENTES POR SUBSANAR"</formula>
    </cfRule>
  </conditionalFormatting>
  <conditionalFormatting sqref="P44">
    <cfRule type="expression" dxfId="1146" priority="26">
      <formula>Q44="SIN OBSERVACIÓN"</formula>
    </cfRule>
  </conditionalFormatting>
  <conditionalFormatting sqref="P44">
    <cfRule type="containsBlanks" dxfId="1145" priority="27">
      <formula>LEN(TRIM(P44))=0</formula>
    </cfRule>
  </conditionalFormatting>
  <conditionalFormatting sqref="P47">
    <cfRule type="expression" dxfId="1144" priority="18">
      <formula>Q47="NO SUBSANABLE"</formula>
    </cfRule>
  </conditionalFormatting>
  <conditionalFormatting sqref="P47">
    <cfRule type="expression" dxfId="1143" priority="19">
      <formula>Q47="REQUERIMIENTOS SUBSANADOS"</formula>
    </cfRule>
  </conditionalFormatting>
  <conditionalFormatting sqref="P47">
    <cfRule type="expression" dxfId="1142" priority="20">
      <formula>Q47="PENDIENTES POR SUBSANAR"</formula>
    </cfRule>
  </conditionalFormatting>
  <conditionalFormatting sqref="P47">
    <cfRule type="expression" dxfId="1141" priority="21">
      <formula>Q47="SIN OBSERVACIÓN"</formula>
    </cfRule>
  </conditionalFormatting>
  <conditionalFormatting sqref="P47">
    <cfRule type="containsBlanks" dxfId="1140" priority="22">
      <formula>LEN(TRIM(P47))=0</formula>
    </cfRule>
  </conditionalFormatting>
  <conditionalFormatting sqref="H57">
    <cfRule type="notContainsBlanks" dxfId="1139" priority="11">
      <formula>LEN(TRIM(H57))&gt;0</formula>
    </cfRule>
  </conditionalFormatting>
  <conditionalFormatting sqref="G57">
    <cfRule type="notContainsBlanks" dxfId="1138" priority="12">
      <formula>LEN(TRIM(G57))&gt;0</formula>
    </cfRule>
  </conditionalFormatting>
  <conditionalFormatting sqref="F57">
    <cfRule type="notContainsBlanks" dxfId="1137" priority="13">
      <formula>LEN(TRIM(F57))&gt;0</formula>
    </cfRule>
  </conditionalFormatting>
  <conditionalFormatting sqref="E57">
    <cfRule type="notContainsBlanks" dxfId="1136" priority="14">
      <formula>LEN(TRIM(E57))&gt;0</formula>
    </cfRule>
  </conditionalFormatting>
  <conditionalFormatting sqref="D57">
    <cfRule type="notContainsBlanks" dxfId="1135" priority="15">
      <formula>LEN(TRIM(D57))&gt;0</formula>
    </cfRule>
  </conditionalFormatting>
  <conditionalFormatting sqref="C57">
    <cfRule type="notContainsBlanks" dxfId="1134" priority="16">
      <formula>LEN(TRIM(C57))&gt;0</formula>
    </cfRule>
  </conditionalFormatting>
  <conditionalFormatting sqref="I57">
    <cfRule type="notContainsBlanks" dxfId="1133" priority="17">
      <formula>LEN(TRIM(I57))&gt;0</formula>
    </cfRule>
  </conditionalFormatting>
  <conditionalFormatting sqref="G60 G63">
    <cfRule type="notContainsBlanks" dxfId="1132" priority="6">
      <formula>LEN(TRIM(G60))&gt;0</formula>
    </cfRule>
  </conditionalFormatting>
  <conditionalFormatting sqref="F60">
    <cfRule type="notContainsBlanks" dxfId="1131" priority="7">
      <formula>LEN(TRIM(F60))&gt;0</formula>
    </cfRule>
  </conditionalFormatting>
  <conditionalFormatting sqref="E60 E63">
    <cfRule type="notContainsBlanks" dxfId="1130" priority="8">
      <formula>LEN(TRIM(E60))&gt;0</formula>
    </cfRule>
  </conditionalFormatting>
  <conditionalFormatting sqref="D60 D63">
    <cfRule type="notContainsBlanks" dxfId="1129" priority="9">
      <formula>LEN(TRIM(D60))&gt;0</formula>
    </cfRule>
  </conditionalFormatting>
  <conditionalFormatting sqref="C60 C63">
    <cfRule type="notContainsBlanks" dxfId="1128" priority="10">
      <formula>LEN(TRIM(C60))&gt;0</formula>
    </cfRule>
  </conditionalFormatting>
  <conditionalFormatting sqref="F60">
    <cfRule type="notContainsBlanks" dxfId="1127" priority="5">
      <formula>LEN(TRIM(F60))&gt;0</formula>
    </cfRule>
  </conditionalFormatting>
  <conditionalFormatting sqref="F63">
    <cfRule type="notContainsBlanks" dxfId="1126" priority="4">
      <formula>LEN(TRIM(F63))&gt;0</formula>
    </cfRule>
  </conditionalFormatting>
  <conditionalFormatting sqref="F63">
    <cfRule type="notContainsBlanks" dxfId="1125" priority="3">
      <formula>LEN(TRIM(F63))&gt;0</formula>
    </cfRule>
  </conditionalFormatting>
  <conditionalFormatting sqref="H60 H63">
    <cfRule type="notContainsBlanks" dxfId="1124" priority="1">
      <formula>LEN(TRIM(H60))&gt;0</formula>
    </cfRule>
  </conditionalFormatting>
  <conditionalFormatting sqref="I60 I63">
    <cfRule type="notContainsBlanks" dxfId="1123" priority="2">
      <formula>LEN(TRIM(I60))&gt;0</formula>
    </cfRule>
  </conditionalFormatting>
  <dataValidations count="8">
    <dataValidation type="list" allowBlank="1" showErrorMessage="1" sqref="T13 T35 T79 T101 T123 T145 T167 T189 T211 T233 T255 T57" xr:uid="{00000000-0002-0000-0300-000000000000}">
      <formula1>"SI,NO"</formula1>
    </dataValidation>
    <dataValidation type="list" allowBlank="1" showErrorMessage="1" sqref="B10 B32 B54 B76 B98 B120 B142 B164 B186 B208 B230 B252" xr:uid="{00000000-0002-0000-0300-000001000000}">
      <formula1>"1.0,2.0,3.0,4.0,5.0,6.0,7.0,8.0,9.0,10.0,11.0,12.0,13.0,14.0,15.0"</formula1>
    </dataValidation>
    <dataValidation type="list" allowBlank="1" showErrorMessage="1" sqref="J35:J49 L35:L49 L145:L159 J57:J71 L57:L71 J101:J115 L101:L115 J189:J203 L189:L203 J123:J137 L123:L137 L79:L93 J167:J181 L167:L181 L255:L269 J211:J225 J233:J247 J255:J269 J79:J93 J145:J159 J13:J27 L211:L225 L233:L247 L13:L27" xr:uid="{00000000-0002-0000-0300-000002000000}">
      <formula1>"CUMPLE,NO CUMPLE"</formula1>
    </dataValidation>
    <dataValidation type="list" allowBlank="1" showErrorMessage="1" sqref="H13 H16 H19 H22 H25 H35 H38 H41 H44 H47 H88 H101 H85 H57 H66 H69 H104 H107 H110 H113 H123 H151 H91 H132 H135 H145 H170 H179 H126 H129 H167 H154 H157 H176 H173 H189 H192 H195 H198 H201 H211 H214 H217 H220 H223 H233 H236 H239 H242 H245 H255 H258 H261 H264 H267 H79 H148 H82 H63 H60" xr:uid="{00000000-0002-0000-0300-000003000000}">
      <formula1>"I,C,UT"</formula1>
    </dataValidation>
    <dataValidation type="list" allowBlank="1" showErrorMessage="1" sqref="O13 O16 O19 O22 O25 O35 O38 O41 O44 O47 O57 O60 O63 O66 O101 O104 O107 O110 O113 O82 O69 O123 O91 O126 O132 O135 O145 O148 O151 O154 O157 O167 O170 O173 O176 O179 O189 O192 O195 O198 O201 O211 O214 O217 O220 O223 O233 O236 O239 O242 O245 O255 O258 O261 O264 O267 O79 O129 O85 O88" xr:uid="{00000000-0002-0000-0300-000004000000}">
      <formula1>"ACORDE A ITEM 5.2.1 (T.R.),NO ESTÁ ACORDE A ITEM 5.2.1 (T.R.),DESCRIPCIÓN INSUFICIENTE,PENDIENTE POR DESCRIPCIÓN"</formula1>
    </dataValidation>
    <dataValidation type="list" allowBlank="1" showErrorMessage="1" sqref="Q13 Q16 Q19 Q22 Q25 Q35 Q38 Q41 Q47 Q57 Q44 Q63 Q66 Q101 Q104 Q107 Q110 Q113 Q82 Q60 Q69 Q123 Q91 Q126 Q132 Q135 Q145 Q148 Q151 Q154 Q157 Q167 Q170 Q173 Q176 Q179 Q189 Q192 Q195 Q198 Q201 Q211 Q214 Q217 Q220 Q223 Q233 Q236 Q239 Q242 Q245 Q255 Q258 Q261 Q264 Q267 Q79 Q129 Q85 Q88" xr:uid="{00000000-0002-0000-0300-000005000000}">
      <formula1>"SIN OBSERVACIÓN,PENDIENTES POR SUBSANAR,REQUERIMIENTOS SUBSANADOS,NO SUBSANABLE"</formula1>
    </dataValidation>
    <dataValidation type="list" allowBlank="1" showErrorMessage="1" sqref="R13 R16 R19 R22 R25 R63 R35 R41 R47 R91 R44 R60 R66 R101 R104 R107 R110 R113 R38 R57 R69 R157 R123 R126 R129 R132 R176 R145 R148 R151 R154 R201 R167 R170 R173 R179 R217 R189 R192 R195 R198 R236 R211 R214 R220 R223 R79 R233 R239 R242 R245 R255 R258 R261 R264 R267 R135 R88 R82 R85" xr:uid="{00000000-0002-0000-0300-000006000000}">
      <formula1>"NINGUNO,PENDIENTES,CUMPLEN CON LO SOLICITADO,NO CUMPLEN CON LO SOLICITADO"</formula1>
    </dataValidation>
    <dataValidation type="list" allowBlank="1" showErrorMessage="1" sqref="N13 N16 N19 N22 N25 N35 N38 N41 N44 N47 N57 N60 N63 N66 N69 N101 N104 N107 N110 N113 N82 N123 N91 N126 N132 N135 N145 N148 N151 N154 N157 N167 N170 N173 N176 N179 N189 N192 N195 N198 N201 N211 N214 N217 N220 N223 N233 N236 N239 N242 N245 N255 N258 N261 N264 N267 N79 N129 N85 N88" xr:uid="{00000000-0002-0000-0300-000007000000}">
      <formula1>"PRESENTÓ CERTIFICADO,NO PRESENTÓ CERTIFICADO"</formula1>
    </dataValidation>
  </dataValidations>
  <pageMargins left="0.7" right="0.7" top="0.75" bottom="0.75" header="0" footer="0"/>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716"/>
  <sheetViews>
    <sheetView showGridLines="0" topLeftCell="F1" zoomScale="50" zoomScaleNormal="55" workbookViewId="0">
      <selection activeCell="S60" sqref="S60:S62"/>
    </sheetView>
  </sheetViews>
  <sheetFormatPr baseColWidth="10" defaultColWidth="14.42578125" defaultRowHeight="15" customHeight="1"/>
  <cols>
    <col min="1" max="1" width="6" style="1" customWidth="1"/>
    <col min="2" max="2" width="6.85546875" style="1" customWidth="1"/>
    <col min="3" max="3" width="27.85546875" style="1" customWidth="1"/>
    <col min="4" max="4" width="17" style="1" customWidth="1"/>
    <col min="5" max="5" width="17.28515625" style="1" customWidth="1"/>
    <col min="6" max="6" width="29.42578125" style="1" customWidth="1"/>
    <col min="7" max="7" width="12.42578125" style="1" customWidth="1"/>
    <col min="8" max="9" width="16.7109375" style="1" customWidth="1"/>
    <col min="10" max="10" width="18.42578125" style="1" customWidth="1"/>
    <col min="11" max="11" width="11.28515625" style="1" customWidth="1"/>
    <col min="12" max="12" width="18.42578125" style="1" customWidth="1"/>
    <col min="13" max="13" width="12" style="1" customWidth="1"/>
    <col min="14" max="14" width="24.7109375" style="1" customWidth="1"/>
    <col min="15" max="15" width="25.42578125" style="1" customWidth="1"/>
    <col min="16" max="16" width="39.42578125" style="1" customWidth="1"/>
    <col min="17" max="17" width="32.28515625" style="1" customWidth="1"/>
    <col min="18" max="18" width="24.42578125" style="1" customWidth="1"/>
    <col min="19" max="19" width="20.85546875" style="1" customWidth="1"/>
    <col min="20" max="20" width="34.28515625" style="1" customWidth="1"/>
    <col min="21" max="22" width="11.42578125" style="1" customWidth="1"/>
    <col min="23" max="23" width="11.42578125" style="1" hidden="1" customWidth="1"/>
    <col min="24" max="24" width="39.42578125" style="1" hidden="1" customWidth="1"/>
    <col min="25" max="25" width="22.85546875" style="1" hidden="1" customWidth="1"/>
    <col min="26" max="26" width="32.42578125" style="1" hidden="1" customWidth="1"/>
    <col min="27" max="29" width="11.42578125" style="1" hidden="1" customWidth="1"/>
    <col min="30" max="30" width="35.140625" style="1" hidden="1" customWidth="1"/>
    <col min="31" max="31" width="15.7109375" style="1" hidden="1" customWidth="1"/>
    <col min="32" max="35" width="11.42578125" style="1" hidden="1" customWidth="1"/>
    <col min="36" max="16384" width="14.42578125" style="1"/>
  </cols>
  <sheetData>
    <row r="1" spans="1:35" ht="39.75" customHeight="1">
      <c r="A1" s="8"/>
      <c r="B1" s="459" t="s">
        <v>56</v>
      </c>
      <c r="C1" s="427"/>
      <c r="D1" s="427"/>
      <c r="E1" s="427"/>
      <c r="F1" s="427"/>
      <c r="G1" s="427"/>
      <c r="H1" s="427"/>
      <c r="I1" s="427"/>
      <c r="J1" s="427"/>
      <c r="K1" s="427"/>
      <c r="L1" s="427"/>
      <c r="M1" s="427"/>
      <c r="N1" s="427"/>
      <c r="O1" s="427"/>
      <c r="P1" s="427"/>
      <c r="Q1" s="427"/>
      <c r="R1" s="427"/>
      <c r="S1" s="424"/>
      <c r="T1" s="8"/>
      <c r="U1" s="8"/>
      <c r="V1" s="8"/>
      <c r="W1" s="8"/>
      <c r="X1" s="8"/>
      <c r="Y1" s="8"/>
      <c r="Z1" s="8"/>
      <c r="AA1" s="8"/>
      <c r="AB1" s="8"/>
      <c r="AC1" s="8"/>
      <c r="AD1" s="8"/>
      <c r="AE1" s="8"/>
      <c r="AF1" s="8"/>
      <c r="AG1" s="8"/>
      <c r="AH1" s="8"/>
      <c r="AI1" s="8"/>
    </row>
    <row r="2" spans="1:35" ht="12.75" customHeight="1">
      <c r="A2" s="9"/>
      <c r="B2" s="9"/>
      <c r="C2" s="10"/>
      <c r="D2" s="10"/>
      <c r="E2" s="10"/>
      <c r="F2" s="10"/>
      <c r="G2" s="10"/>
      <c r="H2" s="10"/>
      <c r="I2" s="8"/>
      <c r="J2" s="8"/>
      <c r="K2" s="8"/>
      <c r="L2" s="8"/>
      <c r="M2" s="8"/>
      <c r="N2" s="11"/>
      <c r="O2" s="11"/>
      <c r="P2" s="11"/>
      <c r="Q2" s="11"/>
      <c r="R2" s="11"/>
      <c r="S2" s="11"/>
      <c r="T2" s="11"/>
      <c r="U2" s="11"/>
      <c r="V2" s="11"/>
      <c r="W2" s="11"/>
      <c r="X2" s="11"/>
      <c r="Y2" s="11"/>
      <c r="Z2" s="11"/>
      <c r="AA2" s="11"/>
      <c r="AB2" s="11"/>
      <c r="AC2" s="11"/>
      <c r="AD2" s="11"/>
      <c r="AE2" s="11"/>
      <c r="AF2" s="11"/>
      <c r="AG2" s="11"/>
      <c r="AH2" s="11"/>
      <c r="AI2" s="11"/>
    </row>
    <row r="3" spans="1:35" ht="199.5" customHeight="1">
      <c r="A3" s="11"/>
      <c r="B3" s="460" t="s">
        <v>202</v>
      </c>
      <c r="C3" s="427"/>
      <c r="D3" s="427"/>
      <c r="E3" s="427"/>
      <c r="F3" s="427"/>
      <c r="G3" s="427"/>
      <c r="H3" s="427"/>
      <c r="I3" s="427"/>
      <c r="J3" s="427"/>
      <c r="K3" s="427"/>
      <c r="L3" s="427"/>
      <c r="M3" s="427"/>
      <c r="N3" s="427"/>
      <c r="O3" s="427"/>
      <c r="P3" s="427"/>
      <c r="Q3" s="427"/>
      <c r="R3" s="427"/>
      <c r="S3" s="424"/>
      <c r="T3" s="11"/>
      <c r="U3" s="11"/>
      <c r="V3" s="11"/>
      <c r="W3" s="11"/>
      <c r="X3" s="11"/>
      <c r="Y3" s="11"/>
      <c r="Z3" s="11"/>
      <c r="AA3" s="11"/>
      <c r="AB3" s="11"/>
      <c r="AC3" s="11"/>
      <c r="AD3" s="11"/>
      <c r="AE3" s="11"/>
      <c r="AF3" s="11"/>
      <c r="AG3" s="11"/>
      <c r="AH3" s="11"/>
      <c r="AI3" s="11"/>
    </row>
    <row r="4" spans="1:35" ht="12.75" customHeight="1">
      <c r="A4" s="11"/>
      <c r="B4" s="11"/>
      <c r="C4" s="11"/>
      <c r="D4" s="11"/>
      <c r="E4" s="11"/>
      <c r="F4" s="461"/>
      <c r="G4" s="397"/>
      <c r="H4" s="397"/>
      <c r="I4" s="397"/>
      <c r="J4" s="397"/>
      <c r="K4" s="397"/>
      <c r="L4" s="397"/>
      <c r="M4" s="397"/>
      <c r="N4" s="397"/>
      <c r="O4" s="8"/>
      <c r="P4" s="8"/>
      <c r="Q4" s="11"/>
      <c r="R4" s="11"/>
      <c r="S4" s="11"/>
      <c r="T4" s="11"/>
      <c r="U4" s="11"/>
      <c r="V4" s="11"/>
      <c r="W4" s="11"/>
      <c r="X4" s="11"/>
      <c r="Y4" s="11"/>
      <c r="Z4" s="11"/>
      <c r="AA4" s="11"/>
      <c r="AB4" s="11"/>
      <c r="AC4" s="11"/>
      <c r="AD4" s="11"/>
      <c r="AE4" s="11"/>
      <c r="AF4" s="11"/>
      <c r="AG4" s="11"/>
      <c r="AH4" s="11"/>
      <c r="AI4" s="11"/>
    </row>
    <row r="5" spans="1:35" ht="30.75" customHeight="1">
      <c r="A5" s="11"/>
      <c r="B5" s="11"/>
      <c r="C5" s="11"/>
      <c r="D5" s="11"/>
      <c r="E5" s="11"/>
      <c r="F5" s="462" t="s">
        <v>26</v>
      </c>
      <c r="G5" s="424"/>
      <c r="H5" s="12" t="s">
        <v>27</v>
      </c>
      <c r="I5" s="11"/>
      <c r="J5" s="11"/>
      <c r="K5" s="11"/>
      <c r="L5" s="463" t="s">
        <v>28</v>
      </c>
      <c r="M5" s="439"/>
      <c r="N5" s="464" t="s">
        <v>29</v>
      </c>
      <c r="O5" s="424"/>
      <c r="P5" s="13" t="s">
        <v>30</v>
      </c>
      <c r="Q5" s="11"/>
      <c r="R5" s="11"/>
      <c r="S5" s="11"/>
      <c r="T5" s="11"/>
      <c r="U5" s="11"/>
      <c r="V5" s="11"/>
      <c r="W5" s="11"/>
      <c r="X5" s="11"/>
      <c r="Y5" s="11"/>
      <c r="Z5" s="11"/>
      <c r="AA5" s="11"/>
      <c r="AB5" s="11"/>
      <c r="AC5" s="11"/>
      <c r="AD5" s="11"/>
      <c r="AE5" s="11"/>
      <c r="AF5" s="11"/>
      <c r="AG5" s="11"/>
      <c r="AH5" s="11"/>
      <c r="AI5" s="11"/>
    </row>
    <row r="6" spans="1:35" ht="30" customHeight="1">
      <c r="A6" s="11"/>
      <c r="B6" s="11"/>
      <c r="C6" s="11"/>
      <c r="D6" s="11"/>
      <c r="E6" s="11"/>
      <c r="F6" s="465">
        <v>1000000</v>
      </c>
      <c r="G6" s="424"/>
      <c r="H6" s="14">
        <v>1</v>
      </c>
      <c r="I6" s="11"/>
      <c r="J6" s="11"/>
      <c r="K6" s="11"/>
      <c r="L6" s="440"/>
      <c r="M6" s="442"/>
      <c r="N6" s="487">
        <f>+'5.2.1 EXPERIENCIA GRAL'!N6:O6</f>
        <v>860914842</v>
      </c>
      <c r="O6" s="424"/>
      <c r="P6" s="15">
        <f>+ROUND(N6/$F$6,0)</f>
        <v>861</v>
      </c>
      <c r="Q6" s="11"/>
      <c r="R6" s="11">
        <f>N6*0.1</f>
        <v>86091484.200000003</v>
      </c>
      <c r="S6" s="11"/>
      <c r="T6" s="11"/>
      <c r="U6" s="11"/>
      <c r="V6" s="11"/>
      <c r="W6" s="11"/>
      <c r="X6" s="11"/>
      <c r="Y6" s="11"/>
      <c r="Z6" s="11"/>
      <c r="AA6" s="11"/>
      <c r="AB6" s="11"/>
      <c r="AC6" s="11"/>
      <c r="AD6" s="11"/>
      <c r="AE6" s="11"/>
      <c r="AF6" s="11"/>
      <c r="AG6" s="11"/>
      <c r="AH6" s="11"/>
      <c r="AI6" s="11"/>
    </row>
    <row r="7" spans="1:35" ht="12.75" customHeight="1">
      <c r="A7" s="9"/>
      <c r="B7" s="9"/>
      <c r="C7" s="16"/>
      <c r="D7" s="17"/>
      <c r="E7" s="18"/>
      <c r="F7" s="8"/>
      <c r="G7" s="8"/>
      <c r="H7" s="8"/>
      <c r="I7" s="19"/>
      <c r="J7" s="8"/>
      <c r="K7" s="8"/>
      <c r="L7" s="8"/>
      <c r="M7" s="8"/>
      <c r="N7" s="11"/>
      <c r="O7" s="11"/>
      <c r="P7" s="11"/>
      <c r="Q7" s="11"/>
      <c r="R7" s="11"/>
      <c r="S7" s="11"/>
      <c r="T7" s="11"/>
      <c r="U7" s="11"/>
      <c r="V7" s="11"/>
      <c r="W7" s="11"/>
      <c r="X7" s="11"/>
      <c r="Y7" s="11"/>
      <c r="Z7" s="11"/>
      <c r="AA7" s="11"/>
      <c r="AB7" s="11"/>
      <c r="AC7" s="11"/>
      <c r="AD7" s="11"/>
      <c r="AE7" s="11"/>
      <c r="AF7" s="11"/>
      <c r="AG7" s="11"/>
      <c r="AH7" s="11"/>
      <c r="AI7" s="11"/>
    </row>
    <row r="8" spans="1:35" ht="30" customHeight="1">
      <c r="A8" s="8"/>
      <c r="B8" s="8"/>
      <c r="C8" s="8"/>
      <c r="D8" s="8"/>
      <c r="E8" s="20"/>
      <c r="F8" s="21"/>
      <c r="G8" s="21"/>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ht="30" customHeight="1">
      <c r="A9" s="8"/>
      <c r="B9" s="8"/>
      <c r="C9" s="8"/>
      <c r="D9" s="8"/>
      <c r="E9" s="20"/>
      <c r="F9" s="21"/>
      <c r="G9" s="21"/>
      <c r="H9" s="8"/>
      <c r="I9" s="8"/>
      <c r="J9" s="8"/>
      <c r="K9" s="8"/>
      <c r="L9" s="8"/>
      <c r="M9" s="8"/>
      <c r="N9" s="8"/>
      <c r="O9" s="8"/>
      <c r="P9" s="8"/>
      <c r="Q9" s="8"/>
      <c r="R9" s="8"/>
      <c r="S9" s="8"/>
      <c r="T9" s="8"/>
      <c r="U9" s="8"/>
      <c r="V9" s="8"/>
      <c r="W9" s="8"/>
      <c r="X9" s="8"/>
      <c r="Y9" s="8"/>
      <c r="Z9" s="8"/>
      <c r="AA9" s="8"/>
      <c r="AB9" s="8"/>
      <c r="AC9" s="8"/>
      <c r="AD9" s="8"/>
      <c r="AE9" s="8"/>
      <c r="AF9" s="8"/>
      <c r="AG9" s="8"/>
      <c r="AH9" s="8"/>
      <c r="AI9" s="8"/>
    </row>
    <row r="10" spans="1:35" ht="74.25" customHeight="1">
      <c r="A10" s="8"/>
      <c r="B10" s="22">
        <v>1</v>
      </c>
      <c r="C10" s="443" t="s">
        <v>31</v>
      </c>
      <c r="D10" s="427"/>
      <c r="E10" s="424"/>
      <c r="F10" s="426" t="str">
        <f>IFERROR(VLOOKUP(B10,LISTA_OFERENTES,2,FALSE)," ")</f>
        <v>NORLAB S.A.S</v>
      </c>
      <c r="G10" s="427"/>
      <c r="H10" s="427"/>
      <c r="I10" s="427"/>
      <c r="J10" s="427"/>
      <c r="K10" s="427"/>
      <c r="L10" s="427"/>
      <c r="M10" s="427"/>
      <c r="N10" s="427"/>
      <c r="O10" s="424"/>
      <c r="P10" s="428" t="s">
        <v>32</v>
      </c>
      <c r="Q10" s="427"/>
      <c r="R10" s="424"/>
      <c r="S10" s="23">
        <f>5-(INT(COUNTBLANK(C13:C27))-10)</f>
        <v>2</v>
      </c>
      <c r="T10" s="24"/>
      <c r="U10" s="8"/>
      <c r="V10" s="8"/>
      <c r="W10" s="8"/>
      <c r="X10" s="8"/>
      <c r="Y10" s="8"/>
      <c r="Z10" s="8"/>
      <c r="AA10" s="8"/>
      <c r="AB10" s="8"/>
      <c r="AC10" s="8"/>
      <c r="AD10" s="8"/>
      <c r="AE10" s="8"/>
      <c r="AF10" s="8"/>
      <c r="AG10" s="8"/>
      <c r="AH10" s="8"/>
      <c r="AI10" s="8"/>
    </row>
    <row r="11" spans="1:35" ht="33.75" customHeight="1">
      <c r="A11" s="25"/>
      <c r="B11" s="444" t="s">
        <v>33</v>
      </c>
      <c r="C11" s="425" t="s">
        <v>34</v>
      </c>
      <c r="D11" s="425" t="s">
        <v>35</v>
      </c>
      <c r="E11" s="425" t="s">
        <v>36</v>
      </c>
      <c r="F11" s="425" t="s">
        <v>37</v>
      </c>
      <c r="G11" s="425" t="s">
        <v>38</v>
      </c>
      <c r="H11" s="425" t="s">
        <v>39</v>
      </c>
      <c r="I11" s="425" t="s">
        <v>40</v>
      </c>
      <c r="J11" s="429" t="s">
        <v>41</v>
      </c>
      <c r="K11" s="427"/>
      <c r="L11" s="427"/>
      <c r="M11" s="424"/>
      <c r="N11" s="425" t="s">
        <v>42</v>
      </c>
      <c r="O11" s="425" t="s">
        <v>43</v>
      </c>
      <c r="P11" s="26" t="s">
        <v>44</v>
      </c>
      <c r="Q11" s="26"/>
      <c r="R11" s="425" t="s">
        <v>45</v>
      </c>
      <c r="S11" s="425" t="s">
        <v>46</v>
      </c>
      <c r="T11" s="425" t="s">
        <v>203</v>
      </c>
      <c r="U11" s="3"/>
      <c r="V11" s="3"/>
      <c r="W11" s="468" t="s">
        <v>47</v>
      </c>
      <c r="X11" s="427"/>
      <c r="Y11" s="424"/>
      <c r="Z11" s="27" t="s">
        <v>48</v>
      </c>
      <c r="AA11" s="25"/>
      <c r="AB11" s="25"/>
      <c r="AC11" s="25"/>
      <c r="AD11" s="25"/>
      <c r="AE11" s="25"/>
      <c r="AF11" s="25"/>
      <c r="AG11" s="25"/>
      <c r="AH11" s="25"/>
      <c r="AI11" s="25"/>
    </row>
    <row r="12" spans="1:35" ht="82.5" customHeight="1">
      <c r="A12" s="25"/>
      <c r="B12" s="418"/>
      <c r="C12" s="418"/>
      <c r="D12" s="418"/>
      <c r="E12" s="418"/>
      <c r="F12" s="418"/>
      <c r="G12" s="418"/>
      <c r="H12" s="418"/>
      <c r="I12" s="418"/>
      <c r="J12" s="430" t="s">
        <v>49</v>
      </c>
      <c r="K12" s="427"/>
      <c r="L12" s="427"/>
      <c r="M12" s="424"/>
      <c r="N12" s="418"/>
      <c r="O12" s="418"/>
      <c r="P12" s="28" t="s">
        <v>9</v>
      </c>
      <c r="Q12" s="28" t="s">
        <v>50</v>
      </c>
      <c r="R12" s="418"/>
      <c r="S12" s="418"/>
      <c r="T12" s="418"/>
      <c r="U12" s="3"/>
      <c r="V12" s="3"/>
      <c r="W12" s="29">
        <v>1</v>
      </c>
      <c r="X12" s="30"/>
      <c r="Y12" s="31" t="s">
        <v>172</v>
      </c>
      <c r="Z12" s="32" t="str">
        <f t="shared" ref="Z12:Z28" si="0">IF(Y12="CUMPLE","H","NH")</f>
        <v>NH</v>
      </c>
      <c r="AA12" s="25"/>
      <c r="AB12" s="25"/>
      <c r="AC12" s="25"/>
      <c r="AD12" s="30"/>
      <c r="AE12" s="33" t="str">
        <f t="shared" ref="AE12:AE28" ca="1" si="1">INDIRECT("T"&amp;AH12)</f>
        <v>CUMPLE</v>
      </c>
      <c r="AF12" s="25"/>
      <c r="AG12" s="32" t="s">
        <v>51</v>
      </c>
      <c r="AH12" s="2">
        <v>28</v>
      </c>
      <c r="AI12" s="34"/>
    </row>
    <row r="13" spans="1:35" ht="24.75" customHeight="1">
      <c r="A13" s="35"/>
      <c r="B13" s="431">
        <v>1</v>
      </c>
      <c r="C13" s="421">
        <v>47</v>
      </c>
      <c r="D13" s="421" t="s">
        <v>284</v>
      </c>
      <c r="E13" s="421" t="s">
        <v>285</v>
      </c>
      <c r="F13" s="421" t="s">
        <v>286</v>
      </c>
      <c r="G13" s="455">
        <v>549.1</v>
      </c>
      <c r="H13" s="433" t="s">
        <v>287</v>
      </c>
      <c r="I13" s="434">
        <v>1</v>
      </c>
      <c r="J13" s="36" t="s">
        <v>283</v>
      </c>
      <c r="K13" s="2">
        <v>561220</v>
      </c>
      <c r="L13" s="39"/>
      <c r="M13" s="2"/>
      <c r="N13" s="416" t="s">
        <v>296</v>
      </c>
      <c r="O13" s="416" t="s">
        <v>297</v>
      </c>
      <c r="P13" s="421"/>
      <c r="Q13" s="422" t="s">
        <v>298</v>
      </c>
      <c r="R13" s="422" t="s">
        <v>299</v>
      </c>
      <c r="S13" s="446">
        <f>IF(COUNTIF(J13:M15,"CUMPLE")&gt;=1,(G13*I13),0)* (IF(N13="PRESENTÓ CERTIFICADO",1,0))* (IF(O13="ACORDE A ITEM 5.2.1 (T.R.)",1,0) )* ( IF(OR(Q13="SIN OBSERVACIÓN", Q13="REQUERIMIENTOS SUBSANADOS"),1,0)) *(IF(OR(R13="NINGUNO", R13="CUMPLEN CON LO SOLICITADO"),1,0))</f>
        <v>549.1</v>
      </c>
      <c r="T13" s="447" t="s">
        <v>171</v>
      </c>
      <c r="U13" s="37"/>
      <c r="V13" s="37"/>
      <c r="W13" s="29">
        <v>2</v>
      </c>
      <c r="X13" s="30" t="str">
        <f t="shared" ref="X13:X28" si="2">IFERROR(VLOOKUP(W13,LISTA_OFERENTES,2,FALSE)," ")</f>
        <v>LABBRANDS S.A.S</v>
      </c>
      <c r="Y13" s="31" t="str">
        <f ca="1">VLOOKUP(X13,'5.2.2 EXPERIENCIA ESP'!BANDERA,2,FALSE)</f>
        <v>CUMPLE</v>
      </c>
      <c r="Z13" s="32" t="str">
        <f t="shared" ca="1" si="0"/>
        <v>H</v>
      </c>
      <c r="AA13" s="37"/>
      <c r="AB13" s="37"/>
      <c r="AC13" s="37"/>
      <c r="AD13" s="30" t="str">
        <f t="shared" ref="AD13:AD28" si="3">X13</f>
        <v>LABBRANDS S.A.S</v>
      </c>
      <c r="AE13" s="33" t="str">
        <f t="shared" ca="1" si="1"/>
        <v>CUMPLE</v>
      </c>
      <c r="AF13" s="38"/>
      <c r="AG13" s="32" t="s">
        <v>51</v>
      </c>
      <c r="AH13" s="2">
        <f t="shared" ref="AH13:AH27" si="4">AH12+AI$13</f>
        <v>50</v>
      </c>
      <c r="AI13" s="455">
        <v>22</v>
      </c>
    </row>
    <row r="14" spans="1:35" ht="24.75" customHeight="1">
      <c r="A14" s="35"/>
      <c r="B14" s="417"/>
      <c r="C14" s="417"/>
      <c r="D14" s="417"/>
      <c r="E14" s="417"/>
      <c r="F14" s="417"/>
      <c r="G14" s="417"/>
      <c r="H14" s="417"/>
      <c r="I14" s="417"/>
      <c r="J14" s="36" t="s">
        <v>283</v>
      </c>
      <c r="K14" s="2">
        <v>411233</v>
      </c>
      <c r="L14" s="39"/>
      <c r="M14" s="2"/>
      <c r="N14" s="417"/>
      <c r="O14" s="417"/>
      <c r="P14" s="417"/>
      <c r="Q14" s="417"/>
      <c r="R14" s="417"/>
      <c r="S14" s="417"/>
      <c r="T14" s="417"/>
      <c r="U14" s="37"/>
      <c r="V14" s="37"/>
      <c r="W14" s="29">
        <v>3</v>
      </c>
      <c r="X14" s="30" t="str">
        <f t="shared" si="2"/>
        <v>AVANTIKA COLOMBIA S.A.S</v>
      </c>
      <c r="Y14" s="31" t="str">
        <f ca="1">VLOOKUP(X14,'5.2.2 EXPERIENCIA ESP'!BANDERA,2,FALSE)</f>
        <v>CUMPLE</v>
      </c>
      <c r="Z14" s="32" t="str">
        <f t="shared" ca="1" si="0"/>
        <v>H</v>
      </c>
      <c r="AA14" s="37"/>
      <c r="AB14" s="37"/>
      <c r="AC14" s="37"/>
      <c r="AD14" s="30" t="str">
        <f t="shared" si="3"/>
        <v>AVANTIKA COLOMBIA S.A.S</v>
      </c>
      <c r="AE14" s="33" t="str">
        <f t="shared" ca="1" si="1"/>
        <v>CUMPLE</v>
      </c>
      <c r="AF14" s="38"/>
      <c r="AG14" s="32" t="s">
        <v>51</v>
      </c>
      <c r="AH14" s="2">
        <f t="shared" si="4"/>
        <v>72</v>
      </c>
      <c r="AI14" s="417"/>
    </row>
    <row r="15" spans="1:35" ht="24.75" customHeight="1">
      <c r="A15" s="35"/>
      <c r="B15" s="418"/>
      <c r="C15" s="418"/>
      <c r="D15" s="418"/>
      <c r="E15" s="418"/>
      <c r="F15" s="418"/>
      <c r="G15" s="418"/>
      <c r="H15" s="418"/>
      <c r="I15" s="418"/>
      <c r="J15" s="39" t="s">
        <v>172</v>
      </c>
      <c r="K15" s="2">
        <v>421920</v>
      </c>
      <c r="L15" s="39"/>
      <c r="M15" s="2"/>
      <c r="N15" s="418"/>
      <c r="O15" s="418"/>
      <c r="P15" s="418"/>
      <c r="Q15" s="418"/>
      <c r="R15" s="418"/>
      <c r="S15" s="418"/>
      <c r="T15" s="417"/>
      <c r="U15" s="37"/>
      <c r="V15" s="37"/>
      <c r="W15" s="29">
        <v>4</v>
      </c>
      <c r="X15" s="30" t="str">
        <f t="shared" si="2"/>
        <v>AVANTIKA COLOMBIA S.A.S</v>
      </c>
      <c r="Y15" s="31" t="str">
        <f ca="1">VLOOKUP(X15,'5.2.2 EXPERIENCIA ESP'!BANDERA,2,FALSE)</f>
        <v>CUMPLE</v>
      </c>
      <c r="Z15" s="32" t="str">
        <f t="shared" ca="1" si="0"/>
        <v>H</v>
      </c>
      <c r="AA15" s="37"/>
      <c r="AB15" s="37"/>
      <c r="AC15" s="37"/>
      <c r="AD15" s="30" t="str">
        <f>X15</f>
        <v>AVANTIKA COLOMBIA S.A.S</v>
      </c>
      <c r="AE15" s="33" t="str">
        <f t="shared" ca="1" si="1"/>
        <v>CUMPLE</v>
      </c>
      <c r="AF15" s="38"/>
      <c r="AG15" s="32" t="s">
        <v>51</v>
      </c>
      <c r="AH15" s="2">
        <f t="shared" si="4"/>
        <v>94</v>
      </c>
      <c r="AI15" s="417"/>
    </row>
    <row r="16" spans="1:35" ht="24.75" customHeight="1">
      <c r="A16" s="35"/>
      <c r="B16" s="431">
        <v>2</v>
      </c>
      <c r="C16" s="432">
        <v>27</v>
      </c>
      <c r="D16" s="432">
        <v>9</v>
      </c>
      <c r="E16" s="432" t="s">
        <v>291</v>
      </c>
      <c r="F16" s="432" t="s">
        <v>293</v>
      </c>
      <c r="G16" s="436">
        <v>645.72</v>
      </c>
      <c r="H16" s="433" t="s">
        <v>287</v>
      </c>
      <c r="I16" s="437">
        <v>1</v>
      </c>
      <c r="J16" s="36" t="s">
        <v>283</v>
      </c>
      <c r="K16" s="2">
        <f>+$K$13</f>
        <v>561220</v>
      </c>
      <c r="L16" s="39"/>
      <c r="M16" s="2"/>
      <c r="N16" s="416" t="s">
        <v>296</v>
      </c>
      <c r="O16" s="416" t="s">
        <v>297</v>
      </c>
      <c r="P16" s="419"/>
      <c r="Q16" s="420" t="s">
        <v>298</v>
      </c>
      <c r="R16" s="420" t="s">
        <v>299</v>
      </c>
      <c r="S16" s="446">
        <f>IF(COUNTIF(J16:M18,"CUMPLE")&gt;=1,(G16*I16),0)* (IF(N16="PRESENTÓ CERTIFICADO",1,0))* (IF(O16="ACORDE A ITEM 5.2.1 (T.R.)",1,0) )* ( IF(OR(Q16="SIN OBSERVACIÓN", Q16="REQUERIMIENTOS SUBSANADOS"),1,0)) *(IF(OR(R16="NINGUNO", R16="CUMPLEN CON LO SOLICITADO"),1,0))</f>
        <v>645.72</v>
      </c>
      <c r="T16" s="417"/>
      <c r="U16" s="37"/>
      <c r="V16" s="37"/>
      <c r="W16" s="29">
        <v>5</v>
      </c>
      <c r="X16" s="30" t="str">
        <f t="shared" si="2"/>
        <v xml:space="preserve"> </v>
      </c>
      <c r="Y16" s="31">
        <f ca="1">VLOOKUP(X16,'5.2.2 EXPERIENCIA ESP'!BANDERA,2,FALSE)</f>
        <v>0</v>
      </c>
      <c r="Z16" s="32" t="str">
        <f t="shared" ca="1" si="0"/>
        <v>NH</v>
      </c>
      <c r="AA16" s="37"/>
      <c r="AB16" s="37"/>
      <c r="AC16" s="37"/>
      <c r="AD16" s="30" t="str">
        <f t="shared" si="3"/>
        <v xml:space="preserve"> </v>
      </c>
      <c r="AE16" s="33">
        <f t="shared" ca="1" si="1"/>
        <v>0</v>
      </c>
      <c r="AF16" s="38"/>
      <c r="AG16" s="32" t="s">
        <v>51</v>
      </c>
      <c r="AH16" s="2">
        <f t="shared" si="4"/>
        <v>116</v>
      </c>
      <c r="AI16" s="417"/>
    </row>
    <row r="17" spans="1:35" ht="24.75" customHeight="1">
      <c r="A17" s="35"/>
      <c r="B17" s="417"/>
      <c r="C17" s="417"/>
      <c r="D17" s="417"/>
      <c r="E17" s="417"/>
      <c r="F17" s="417"/>
      <c r="G17" s="417"/>
      <c r="H17" s="417"/>
      <c r="I17" s="417"/>
      <c r="J17" s="36" t="s">
        <v>283</v>
      </c>
      <c r="K17" s="2">
        <f>+K14</f>
        <v>411233</v>
      </c>
      <c r="L17" s="39"/>
      <c r="M17" s="2"/>
      <c r="N17" s="417"/>
      <c r="O17" s="417"/>
      <c r="P17" s="417"/>
      <c r="Q17" s="417"/>
      <c r="R17" s="417"/>
      <c r="S17" s="417"/>
      <c r="T17" s="417"/>
      <c r="U17" s="37"/>
      <c r="V17" s="37"/>
      <c r="W17" s="29">
        <v>6</v>
      </c>
      <c r="X17" s="30" t="str">
        <f t="shared" si="2"/>
        <v xml:space="preserve"> </v>
      </c>
      <c r="Y17" s="31">
        <f ca="1">VLOOKUP(X17,'5.2.2 EXPERIENCIA ESP'!BANDERA,2,FALSE)</f>
        <v>0</v>
      </c>
      <c r="Z17" s="32" t="str">
        <f t="shared" ca="1" si="0"/>
        <v>NH</v>
      </c>
      <c r="AA17" s="37"/>
      <c r="AB17" s="37"/>
      <c r="AC17" s="37"/>
      <c r="AD17" s="30" t="str">
        <f t="shared" si="3"/>
        <v xml:space="preserve"> </v>
      </c>
      <c r="AE17" s="33">
        <f t="shared" ca="1" si="1"/>
        <v>0</v>
      </c>
      <c r="AF17" s="38"/>
      <c r="AG17" s="32" t="s">
        <v>51</v>
      </c>
      <c r="AH17" s="2">
        <f t="shared" si="4"/>
        <v>138</v>
      </c>
      <c r="AI17" s="417"/>
    </row>
    <row r="18" spans="1:35" ht="24.75" customHeight="1">
      <c r="A18" s="35"/>
      <c r="B18" s="418"/>
      <c r="C18" s="418"/>
      <c r="D18" s="418"/>
      <c r="E18" s="418"/>
      <c r="F18" s="418"/>
      <c r="G18" s="418"/>
      <c r="H18" s="418"/>
      <c r="I18" s="418"/>
      <c r="J18" s="39" t="s">
        <v>172</v>
      </c>
      <c r="K18" s="2">
        <f>+K15</f>
        <v>421920</v>
      </c>
      <c r="L18" s="39"/>
      <c r="M18" s="2"/>
      <c r="N18" s="418"/>
      <c r="O18" s="418"/>
      <c r="P18" s="418"/>
      <c r="Q18" s="418"/>
      <c r="R18" s="418"/>
      <c r="S18" s="418"/>
      <c r="T18" s="417"/>
      <c r="U18" s="37"/>
      <c r="V18" s="37"/>
      <c r="W18" s="29">
        <v>7</v>
      </c>
      <c r="X18" s="30" t="str">
        <f t="shared" si="2"/>
        <v xml:space="preserve"> </v>
      </c>
      <c r="Y18" s="31">
        <f ca="1">VLOOKUP(X18,'5.2.2 EXPERIENCIA ESP'!BANDERA,2,FALSE)</f>
        <v>0</v>
      </c>
      <c r="Z18" s="32" t="str">
        <f t="shared" ca="1" si="0"/>
        <v>NH</v>
      </c>
      <c r="AA18" s="37"/>
      <c r="AB18" s="37"/>
      <c r="AC18" s="37"/>
      <c r="AD18" s="30" t="str">
        <f t="shared" si="3"/>
        <v xml:space="preserve"> </v>
      </c>
      <c r="AE18" s="33">
        <f t="shared" ca="1" si="1"/>
        <v>0</v>
      </c>
      <c r="AF18" s="42"/>
      <c r="AG18" s="32" t="s">
        <v>51</v>
      </c>
      <c r="AH18" s="2">
        <f t="shared" si="4"/>
        <v>160</v>
      </c>
      <c r="AI18" s="417"/>
    </row>
    <row r="19" spans="1:35" ht="24.75" hidden="1" customHeight="1">
      <c r="A19" s="35"/>
      <c r="B19" s="431">
        <v>3</v>
      </c>
      <c r="C19" s="421"/>
      <c r="D19" s="421"/>
      <c r="E19" s="421"/>
      <c r="F19" s="421"/>
      <c r="G19" s="435"/>
      <c r="H19" s="433"/>
      <c r="I19" s="434"/>
      <c r="J19" s="36"/>
      <c r="K19" s="2"/>
      <c r="L19" s="39"/>
      <c r="M19" s="2"/>
      <c r="N19" s="416"/>
      <c r="O19" s="416"/>
      <c r="P19" s="421"/>
      <c r="Q19" s="420"/>
      <c r="R19" s="420"/>
      <c r="S19" s="446">
        <f>IF(COUNTIF(J19:M21,"CUMPLE")&gt;=1,(G19*I19),0)* (IF(N19="PRESENTÓ CERTIFICADO",1,0))* (IF(O19="ACORDE A ITEM 5.2.1 (T.R.)",1,0) )* ( IF(OR(Q19="SIN OBSERVACIÓN", Q19="REQUERIMIENTOS SUBSANADOS"),1,0)) *(IF(OR(R19="NINGUNO", R19="CUMPLEN CON LO SOLICITADO"),1,0))</f>
        <v>0</v>
      </c>
      <c r="T19" s="417"/>
      <c r="U19" s="37"/>
      <c r="V19" s="37"/>
      <c r="W19" s="29">
        <v>8</v>
      </c>
      <c r="X19" s="30" t="str">
        <f t="shared" si="2"/>
        <v xml:space="preserve"> </v>
      </c>
      <c r="Y19" s="31">
        <f ca="1">VLOOKUP(X19,'5.2.2 EXPERIENCIA ESP'!BANDERA,2,FALSE)</f>
        <v>0</v>
      </c>
      <c r="Z19" s="32" t="str">
        <f t="shared" ca="1" si="0"/>
        <v>NH</v>
      </c>
      <c r="AA19" s="37"/>
      <c r="AB19" s="37"/>
      <c r="AC19" s="37"/>
      <c r="AD19" s="30" t="str">
        <f t="shared" si="3"/>
        <v xml:space="preserve"> </v>
      </c>
      <c r="AE19" s="33">
        <f t="shared" ca="1" si="1"/>
        <v>0</v>
      </c>
      <c r="AF19" s="42"/>
      <c r="AG19" s="32" t="s">
        <v>51</v>
      </c>
      <c r="AH19" s="2">
        <f t="shared" si="4"/>
        <v>182</v>
      </c>
      <c r="AI19" s="417"/>
    </row>
    <row r="20" spans="1:35" ht="24.75" hidden="1" customHeight="1">
      <c r="A20" s="35"/>
      <c r="B20" s="417"/>
      <c r="C20" s="417"/>
      <c r="D20" s="417"/>
      <c r="E20" s="417"/>
      <c r="F20" s="417"/>
      <c r="G20" s="417"/>
      <c r="H20" s="417"/>
      <c r="I20" s="417"/>
      <c r="J20" s="36"/>
      <c r="K20" s="2"/>
      <c r="L20" s="39"/>
      <c r="M20" s="2"/>
      <c r="N20" s="417"/>
      <c r="O20" s="417"/>
      <c r="P20" s="417"/>
      <c r="Q20" s="417"/>
      <c r="R20" s="417"/>
      <c r="S20" s="417"/>
      <c r="T20" s="417"/>
      <c r="U20" s="37"/>
      <c r="V20" s="37"/>
      <c r="W20" s="29">
        <v>9</v>
      </c>
      <c r="X20" s="30" t="str">
        <f t="shared" si="2"/>
        <v xml:space="preserve"> </v>
      </c>
      <c r="Y20" s="31">
        <f ca="1">VLOOKUP(X20,'5.2.2 EXPERIENCIA ESP'!BANDERA,2,FALSE)</f>
        <v>0</v>
      </c>
      <c r="Z20" s="32" t="str">
        <f t="shared" ca="1" si="0"/>
        <v>NH</v>
      </c>
      <c r="AA20" s="37"/>
      <c r="AB20" s="37"/>
      <c r="AC20" s="37"/>
      <c r="AD20" s="30" t="str">
        <f t="shared" si="3"/>
        <v xml:space="preserve"> </v>
      </c>
      <c r="AE20" s="33">
        <f t="shared" ca="1" si="1"/>
        <v>0</v>
      </c>
      <c r="AF20" s="42"/>
      <c r="AG20" s="32" t="s">
        <v>51</v>
      </c>
      <c r="AH20" s="2">
        <f t="shared" si="4"/>
        <v>204</v>
      </c>
      <c r="AI20" s="417"/>
    </row>
    <row r="21" spans="1:35" ht="24.75" hidden="1" customHeight="1">
      <c r="A21" s="35"/>
      <c r="B21" s="418"/>
      <c r="C21" s="418"/>
      <c r="D21" s="418"/>
      <c r="E21" s="418"/>
      <c r="F21" s="418"/>
      <c r="G21" s="418"/>
      <c r="H21" s="418"/>
      <c r="I21" s="418"/>
      <c r="J21" s="39"/>
      <c r="K21" s="2"/>
      <c r="L21" s="39"/>
      <c r="M21" s="2"/>
      <c r="N21" s="418"/>
      <c r="O21" s="418"/>
      <c r="P21" s="418"/>
      <c r="Q21" s="418"/>
      <c r="R21" s="418"/>
      <c r="S21" s="418"/>
      <c r="T21" s="417"/>
      <c r="U21" s="37"/>
      <c r="V21" s="37"/>
      <c r="W21" s="29">
        <v>10</v>
      </c>
      <c r="X21" s="30" t="str">
        <f t="shared" si="2"/>
        <v xml:space="preserve"> </v>
      </c>
      <c r="Y21" s="31">
        <f ca="1">VLOOKUP(X21,'5.2.2 EXPERIENCIA ESP'!BANDERA,2,FALSE)</f>
        <v>0</v>
      </c>
      <c r="Z21" s="32" t="str">
        <f t="shared" ca="1" si="0"/>
        <v>NH</v>
      </c>
      <c r="AA21" s="37"/>
      <c r="AB21" s="37"/>
      <c r="AC21" s="37"/>
      <c r="AD21" s="30" t="str">
        <f t="shared" si="3"/>
        <v xml:space="preserve"> </v>
      </c>
      <c r="AE21" s="33">
        <f t="shared" ca="1" si="1"/>
        <v>0</v>
      </c>
      <c r="AF21" s="42"/>
      <c r="AG21" s="32" t="s">
        <v>51</v>
      </c>
      <c r="AH21" s="2">
        <f t="shared" si="4"/>
        <v>226</v>
      </c>
      <c r="AI21" s="417"/>
    </row>
    <row r="22" spans="1:35" ht="24.75" hidden="1" customHeight="1">
      <c r="A22" s="35"/>
      <c r="B22" s="431">
        <v>4</v>
      </c>
      <c r="C22" s="432"/>
      <c r="D22" s="432"/>
      <c r="E22" s="432"/>
      <c r="F22" s="432"/>
      <c r="G22" s="436"/>
      <c r="H22" s="433"/>
      <c r="I22" s="437"/>
      <c r="J22" s="39"/>
      <c r="K22" s="2"/>
      <c r="L22" s="39"/>
      <c r="M22" s="2"/>
      <c r="N22" s="416"/>
      <c r="O22" s="416"/>
      <c r="P22" s="419"/>
      <c r="Q22" s="420"/>
      <c r="R22" s="420"/>
      <c r="S22" s="446">
        <f>IF(COUNTIF(J22:M24,"CUMPLE")&gt;=1,(G22*I22),0)* (IF(N22="PRESENTÓ CERTIFICADO",1,0))* (IF(O22="ACORDE A ITEM 5.2.1 (T.R.)",1,0) )* ( IF(OR(Q22="SIN OBSERVACIÓN", Q22="REQUERIMIENTOS SUBSANADOS"),1,0)) *(IF(OR(R22="NINGUNO", R22="CUMPLEN CON LO SOLICITADO"),1,0))</f>
        <v>0</v>
      </c>
      <c r="T22" s="417"/>
      <c r="U22" s="37"/>
      <c r="V22" s="37"/>
      <c r="W22" s="29">
        <v>11</v>
      </c>
      <c r="X22" s="30" t="str">
        <f t="shared" si="2"/>
        <v xml:space="preserve"> </v>
      </c>
      <c r="Y22" s="31">
        <f ca="1">VLOOKUP(X22,'5.2.2 EXPERIENCIA ESP'!BANDERA,2,FALSE)</f>
        <v>0</v>
      </c>
      <c r="Z22" s="32" t="str">
        <f t="shared" ca="1" si="0"/>
        <v>NH</v>
      </c>
      <c r="AA22" s="37"/>
      <c r="AB22" s="37"/>
      <c r="AC22" s="37"/>
      <c r="AD22" s="30" t="str">
        <f t="shared" si="3"/>
        <v xml:space="preserve"> </v>
      </c>
      <c r="AE22" s="33">
        <f t="shared" ca="1" si="1"/>
        <v>0</v>
      </c>
      <c r="AF22" s="42"/>
      <c r="AG22" s="32" t="s">
        <v>51</v>
      </c>
      <c r="AH22" s="2">
        <f t="shared" si="4"/>
        <v>248</v>
      </c>
      <c r="AI22" s="417"/>
    </row>
    <row r="23" spans="1:35" ht="24.75" hidden="1" customHeight="1">
      <c r="A23" s="35"/>
      <c r="B23" s="417"/>
      <c r="C23" s="417"/>
      <c r="D23" s="417"/>
      <c r="E23" s="417"/>
      <c r="F23" s="417"/>
      <c r="G23" s="417"/>
      <c r="H23" s="417"/>
      <c r="I23" s="417"/>
      <c r="J23" s="39"/>
      <c r="K23" s="2"/>
      <c r="L23" s="39"/>
      <c r="M23" s="2"/>
      <c r="N23" s="417"/>
      <c r="O23" s="417"/>
      <c r="P23" s="417"/>
      <c r="Q23" s="417"/>
      <c r="R23" s="417"/>
      <c r="S23" s="417"/>
      <c r="T23" s="417"/>
      <c r="U23" s="37"/>
      <c r="V23" s="37"/>
      <c r="W23" s="29">
        <v>12</v>
      </c>
      <c r="X23" s="30" t="str">
        <f t="shared" si="2"/>
        <v xml:space="preserve"> </v>
      </c>
      <c r="Y23" s="31">
        <f ca="1">VLOOKUP(X23,'5.2.2 EXPERIENCIA ESP'!BANDERA,2,FALSE)</f>
        <v>0</v>
      </c>
      <c r="Z23" s="32" t="str">
        <f t="shared" ca="1" si="0"/>
        <v>NH</v>
      </c>
      <c r="AA23" s="37"/>
      <c r="AB23" s="37"/>
      <c r="AC23" s="37"/>
      <c r="AD23" s="30" t="str">
        <f t="shared" si="3"/>
        <v xml:space="preserve"> </v>
      </c>
      <c r="AE23" s="33">
        <f t="shared" ca="1" si="1"/>
        <v>0</v>
      </c>
      <c r="AF23" s="42"/>
      <c r="AG23" s="32" t="s">
        <v>51</v>
      </c>
      <c r="AH23" s="2">
        <f t="shared" si="4"/>
        <v>270</v>
      </c>
      <c r="AI23" s="417"/>
    </row>
    <row r="24" spans="1:35" ht="24.75" hidden="1" customHeight="1">
      <c r="A24" s="35"/>
      <c r="B24" s="418"/>
      <c r="C24" s="418"/>
      <c r="D24" s="418"/>
      <c r="E24" s="418"/>
      <c r="F24" s="418"/>
      <c r="G24" s="418"/>
      <c r="H24" s="418"/>
      <c r="I24" s="418"/>
      <c r="J24" s="39"/>
      <c r="K24" s="2"/>
      <c r="L24" s="39"/>
      <c r="M24" s="2"/>
      <c r="N24" s="418"/>
      <c r="O24" s="418"/>
      <c r="P24" s="418"/>
      <c r="Q24" s="418"/>
      <c r="R24" s="418"/>
      <c r="S24" s="418"/>
      <c r="T24" s="417"/>
      <c r="U24" s="37"/>
      <c r="V24" s="37"/>
      <c r="W24" s="29">
        <v>13</v>
      </c>
      <c r="X24" s="30" t="str">
        <f t="shared" si="2"/>
        <v xml:space="preserve"> </v>
      </c>
      <c r="Y24" s="31">
        <f ca="1">VLOOKUP(X24,'5.2.2 EXPERIENCIA ESP'!BANDERA,2,FALSE)</f>
        <v>0</v>
      </c>
      <c r="Z24" s="32" t="str">
        <f t="shared" ca="1" si="0"/>
        <v>NH</v>
      </c>
      <c r="AA24" s="37"/>
      <c r="AB24" s="37"/>
      <c r="AC24" s="37"/>
      <c r="AD24" s="30" t="str">
        <f t="shared" si="3"/>
        <v xml:space="preserve"> </v>
      </c>
      <c r="AE24" s="33">
        <f t="shared" ca="1" si="1"/>
        <v>0</v>
      </c>
      <c r="AF24" s="42"/>
      <c r="AG24" s="32" t="s">
        <v>51</v>
      </c>
      <c r="AH24" s="2">
        <f t="shared" si="4"/>
        <v>292</v>
      </c>
      <c r="AI24" s="417"/>
    </row>
    <row r="25" spans="1:35" ht="24.75" hidden="1" customHeight="1">
      <c r="A25" s="35"/>
      <c r="B25" s="431">
        <v>5</v>
      </c>
      <c r="C25" s="421"/>
      <c r="D25" s="421"/>
      <c r="E25" s="421"/>
      <c r="F25" s="421"/>
      <c r="G25" s="435"/>
      <c r="H25" s="433"/>
      <c r="I25" s="434"/>
      <c r="J25" s="39"/>
      <c r="K25" s="2"/>
      <c r="L25" s="39"/>
      <c r="M25" s="2"/>
      <c r="N25" s="416"/>
      <c r="O25" s="416"/>
      <c r="P25" s="421"/>
      <c r="Q25" s="422"/>
      <c r="R25" s="422"/>
      <c r="S25" s="446">
        <f>IF(COUNTIF(J25:M27,"CUMPLE")&gt;=1,(G25*I25),0)* (IF(N25="PRESENTÓ CERTIFICADO",1,0))* (IF(O25="ACORDE A ITEM 5.2.1 (T.R.)",1,0) )* ( IF(OR(Q25="SIN OBSERVACIÓN", Q25="REQUERIMIENTOS SUBSANADOS"),1,0)) *(IF(OR(R25="NINGUNO", R25="CUMPLEN CON LO SOLICITADO"),1,0))</f>
        <v>0</v>
      </c>
      <c r="T25" s="417"/>
      <c r="U25" s="37"/>
      <c r="V25" s="37"/>
      <c r="W25" s="29">
        <v>14</v>
      </c>
      <c r="X25" s="30" t="str">
        <f t="shared" si="2"/>
        <v xml:space="preserve"> </v>
      </c>
      <c r="Y25" s="31">
        <f ca="1">VLOOKUP(X25,'5.2.2 EXPERIENCIA ESP'!BANDERA,2,FALSE)</f>
        <v>0</v>
      </c>
      <c r="Z25" s="32" t="str">
        <f t="shared" ca="1" si="0"/>
        <v>NH</v>
      </c>
      <c r="AA25" s="37"/>
      <c r="AB25" s="37"/>
      <c r="AC25" s="37"/>
      <c r="AD25" s="30" t="str">
        <f t="shared" si="3"/>
        <v xml:space="preserve"> </v>
      </c>
      <c r="AE25" s="33">
        <f t="shared" ca="1" si="1"/>
        <v>0</v>
      </c>
      <c r="AF25" s="42"/>
      <c r="AG25" s="32" t="s">
        <v>51</v>
      </c>
      <c r="AH25" s="2">
        <f t="shared" si="4"/>
        <v>314</v>
      </c>
      <c r="AI25" s="417"/>
    </row>
    <row r="26" spans="1:35" ht="24.75" hidden="1" customHeight="1">
      <c r="A26" s="35"/>
      <c r="B26" s="417"/>
      <c r="C26" s="417"/>
      <c r="D26" s="417"/>
      <c r="E26" s="417"/>
      <c r="F26" s="417"/>
      <c r="G26" s="417"/>
      <c r="H26" s="417"/>
      <c r="I26" s="417"/>
      <c r="J26" s="39"/>
      <c r="K26" s="2"/>
      <c r="L26" s="39"/>
      <c r="M26" s="2"/>
      <c r="N26" s="417"/>
      <c r="O26" s="417"/>
      <c r="P26" s="417"/>
      <c r="Q26" s="417"/>
      <c r="R26" s="417"/>
      <c r="S26" s="417"/>
      <c r="T26" s="417"/>
      <c r="U26" s="37"/>
      <c r="V26" s="37"/>
      <c r="W26" s="29">
        <v>15</v>
      </c>
      <c r="X26" s="30" t="str">
        <f t="shared" si="2"/>
        <v xml:space="preserve"> </v>
      </c>
      <c r="Y26" s="31">
        <f ca="1">VLOOKUP(X26,'5.2.2 EXPERIENCIA ESP'!BANDERA,2,FALSE)</f>
        <v>0</v>
      </c>
      <c r="Z26" s="32" t="str">
        <f t="shared" ca="1" si="0"/>
        <v>NH</v>
      </c>
      <c r="AA26" s="37"/>
      <c r="AB26" s="37"/>
      <c r="AC26" s="37"/>
      <c r="AD26" s="30" t="str">
        <f t="shared" si="3"/>
        <v xml:space="preserve"> </v>
      </c>
      <c r="AE26" s="33">
        <f t="shared" ca="1" si="1"/>
        <v>0</v>
      </c>
      <c r="AF26" s="42"/>
      <c r="AG26" s="32" t="s">
        <v>51</v>
      </c>
      <c r="AH26" s="2">
        <f t="shared" si="4"/>
        <v>336</v>
      </c>
      <c r="AI26" s="418"/>
    </row>
    <row r="27" spans="1:35" ht="24.75" hidden="1" customHeight="1">
      <c r="A27" s="35"/>
      <c r="B27" s="418"/>
      <c r="C27" s="418"/>
      <c r="D27" s="418"/>
      <c r="E27" s="418"/>
      <c r="F27" s="418"/>
      <c r="G27" s="418"/>
      <c r="H27" s="418"/>
      <c r="I27" s="418"/>
      <c r="J27" s="39"/>
      <c r="K27" s="2"/>
      <c r="L27" s="39"/>
      <c r="M27" s="2"/>
      <c r="N27" s="418"/>
      <c r="O27" s="418"/>
      <c r="P27" s="418"/>
      <c r="Q27" s="418"/>
      <c r="R27" s="418"/>
      <c r="S27" s="418"/>
      <c r="T27" s="418"/>
      <c r="U27" s="37"/>
      <c r="V27" s="37"/>
      <c r="W27" s="29">
        <v>16</v>
      </c>
      <c r="X27" s="30" t="str">
        <f t="shared" si="2"/>
        <v xml:space="preserve"> </v>
      </c>
      <c r="Y27" s="31">
        <f ca="1">VLOOKUP(X27,'5.2.2 EXPERIENCIA ESP'!BANDERA,2,FALSE)</f>
        <v>0</v>
      </c>
      <c r="Z27" s="32" t="str">
        <f t="shared" ca="1" si="0"/>
        <v>NH</v>
      </c>
      <c r="AA27" s="37"/>
      <c r="AB27" s="37"/>
      <c r="AC27" s="37"/>
      <c r="AD27" s="30" t="str">
        <f t="shared" si="3"/>
        <v xml:space="preserve"> </v>
      </c>
      <c r="AE27" s="33">
        <f t="shared" ca="1" si="1"/>
        <v>0</v>
      </c>
      <c r="AF27" s="37"/>
      <c r="AG27" s="32" t="s">
        <v>51</v>
      </c>
      <c r="AH27" s="2">
        <f t="shared" si="4"/>
        <v>358</v>
      </c>
      <c r="AI27" s="37"/>
    </row>
    <row r="28" spans="1:35" ht="24.75" customHeight="1">
      <c r="A28" s="24"/>
      <c r="B28" s="438" t="str">
        <f>IF(S29=" "," ",IF(S29&gt;=$H$6,"CUMPLE CON LA EXPERIENCIA REQUERIDA","NO CUMPLE CON LA EXPERIENCIA REQUERIDA"))</f>
        <v>CUMPLE CON LA EXPERIENCIA REQUERIDA</v>
      </c>
      <c r="C28" s="403"/>
      <c r="D28" s="403"/>
      <c r="E28" s="403"/>
      <c r="F28" s="403"/>
      <c r="G28" s="403"/>
      <c r="H28" s="403"/>
      <c r="I28" s="403"/>
      <c r="J28" s="403"/>
      <c r="K28" s="403"/>
      <c r="L28" s="403"/>
      <c r="M28" s="403"/>
      <c r="N28" s="403"/>
      <c r="O28" s="439"/>
      <c r="P28" s="423" t="s">
        <v>52</v>
      </c>
      <c r="Q28" s="424"/>
      <c r="R28" s="45"/>
      <c r="S28" s="46">
        <f>IF(T13="SI",SUM(S13:S27),0)</f>
        <v>1194.8200000000002</v>
      </c>
      <c r="T28" s="445" t="str">
        <f>IF(S29=" "," ",IF(S29&gt;=$H$6,"CUMPLE","NO CUMPLE"))</f>
        <v>CUMPLE</v>
      </c>
      <c r="U28" s="24"/>
      <c r="V28" s="24"/>
      <c r="W28" s="29">
        <v>17</v>
      </c>
      <c r="X28" s="30" t="str">
        <f t="shared" si="2"/>
        <v xml:space="preserve"> </v>
      </c>
      <c r="Y28" s="31">
        <f ca="1">VLOOKUP(X28,'5.2.2 EXPERIENCIA ESP'!BANDERA,2,FALSE)</f>
        <v>0</v>
      </c>
      <c r="Z28" s="32" t="str">
        <f t="shared" ca="1" si="0"/>
        <v>NH</v>
      </c>
      <c r="AA28" s="24"/>
      <c r="AB28" s="24"/>
      <c r="AC28" s="24"/>
      <c r="AD28" s="30" t="str">
        <f t="shared" si="3"/>
        <v xml:space="preserve"> </v>
      </c>
      <c r="AE28" s="33">
        <f t="shared" ca="1" si="1"/>
        <v>0</v>
      </c>
      <c r="AF28" s="24"/>
      <c r="AG28" s="32" t="s">
        <v>51</v>
      </c>
      <c r="AH28" s="2">
        <v>248</v>
      </c>
      <c r="AI28" s="24"/>
    </row>
    <row r="29" spans="1:35" ht="24.75" customHeight="1">
      <c r="A29" s="37"/>
      <c r="B29" s="440"/>
      <c r="C29" s="441"/>
      <c r="D29" s="441"/>
      <c r="E29" s="441"/>
      <c r="F29" s="441"/>
      <c r="G29" s="441"/>
      <c r="H29" s="441"/>
      <c r="I29" s="441"/>
      <c r="J29" s="441"/>
      <c r="K29" s="441"/>
      <c r="L29" s="441"/>
      <c r="M29" s="441"/>
      <c r="N29" s="441"/>
      <c r="O29" s="442"/>
      <c r="P29" s="423" t="s">
        <v>53</v>
      </c>
      <c r="Q29" s="424"/>
      <c r="R29" s="45"/>
      <c r="S29" s="47">
        <f>IFERROR((S28/$P$6)," ")</f>
        <v>1.3877119628339143</v>
      </c>
      <c r="T29" s="418"/>
      <c r="U29" s="37"/>
      <c r="V29" s="37"/>
      <c r="W29" s="8"/>
      <c r="X29" s="8"/>
      <c r="Y29" s="8"/>
      <c r="Z29" s="8"/>
      <c r="AA29" s="37"/>
      <c r="AB29" s="37"/>
      <c r="AC29" s="37"/>
      <c r="AD29" s="37"/>
      <c r="AE29" s="37"/>
      <c r="AF29" s="37"/>
      <c r="AG29" s="37"/>
      <c r="AH29" s="37"/>
      <c r="AI29" s="37"/>
    </row>
    <row r="30" spans="1:35" ht="30" customHeight="1">
      <c r="A30" s="37"/>
      <c r="B30" s="37"/>
      <c r="C30" s="37"/>
      <c r="D30" s="37"/>
      <c r="E30" s="37"/>
      <c r="F30" s="37"/>
      <c r="G30" s="37"/>
      <c r="H30" s="37"/>
      <c r="I30" s="37"/>
      <c r="J30" s="37"/>
      <c r="K30" s="37"/>
      <c r="L30" s="37"/>
      <c r="M30" s="37"/>
      <c r="N30" s="37"/>
      <c r="O30" s="37"/>
      <c r="P30" s="37"/>
      <c r="Q30" s="37"/>
      <c r="R30" s="37"/>
      <c r="S30" s="37"/>
      <c r="T30" s="37"/>
      <c r="U30" s="37"/>
      <c r="V30" s="37"/>
      <c r="W30" s="8"/>
      <c r="X30" s="8"/>
      <c r="Y30" s="8"/>
      <c r="Z30" s="8"/>
      <c r="AA30" s="37"/>
      <c r="AB30" s="37"/>
      <c r="AC30" s="37"/>
      <c r="AD30" s="37"/>
      <c r="AE30" s="37"/>
      <c r="AF30" s="37"/>
      <c r="AG30" s="37"/>
      <c r="AH30" s="37"/>
      <c r="AI30" s="37"/>
    </row>
    <row r="31" spans="1:35" ht="30" customHeight="1">
      <c r="A31" s="8"/>
      <c r="B31" s="8"/>
      <c r="C31" s="8"/>
      <c r="D31" s="8"/>
      <c r="E31" s="20"/>
      <c r="F31" s="21"/>
      <c r="G31" s="21"/>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row>
    <row r="32" spans="1:35" ht="36" customHeight="1">
      <c r="A32" s="8"/>
      <c r="B32" s="22">
        <v>2</v>
      </c>
      <c r="C32" s="443" t="s">
        <v>54</v>
      </c>
      <c r="D32" s="427"/>
      <c r="E32" s="424"/>
      <c r="F32" s="426" t="str">
        <f>IFERROR(VLOOKUP(B32,LISTA_OFERENTES,2,FALSE)," ")</f>
        <v>LABBRANDS S.A.S</v>
      </c>
      <c r="G32" s="427"/>
      <c r="H32" s="427"/>
      <c r="I32" s="427"/>
      <c r="J32" s="427"/>
      <c r="K32" s="427"/>
      <c r="L32" s="427"/>
      <c r="M32" s="427"/>
      <c r="N32" s="427"/>
      <c r="O32" s="424"/>
      <c r="P32" s="428" t="s">
        <v>32</v>
      </c>
      <c r="Q32" s="427"/>
      <c r="R32" s="424"/>
      <c r="S32" s="23">
        <f>5-(INT(COUNTBLANK(C35:C49))-10)</f>
        <v>2</v>
      </c>
      <c r="T32" s="24"/>
      <c r="U32" s="8"/>
      <c r="V32" s="8"/>
      <c r="W32" s="8"/>
      <c r="X32" s="8"/>
      <c r="Y32" s="8"/>
      <c r="Z32" s="8"/>
      <c r="AA32" s="8"/>
      <c r="AB32" s="8"/>
      <c r="AC32" s="8"/>
      <c r="AD32" s="8"/>
      <c r="AE32" s="8"/>
      <c r="AF32" s="8"/>
      <c r="AG32" s="8"/>
      <c r="AH32" s="8"/>
      <c r="AI32" s="8"/>
    </row>
    <row r="33" spans="1:35" ht="38.25" customHeight="1">
      <c r="A33" s="38"/>
      <c r="B33" s="444" t="s">
        <v>33</v>
      </c>
      <c r="C33" s="425" t="s">
        <v>34</v>
      </c>
      <c r="D33" s="425" t="s">
        <v>35</v>
      </c>
      <c r="E33" s="425" t="s">
        <v>36</v>
      </c>
      <c r="F33" s="425" t="s">
        <v>37</v>
      </c>
      <c r="G33" s="425" t="s">
        <v>38</v>
      </c>
      <c r="H33" s="425" t="s">
        <v>39</v>
      </c>
      <c r="I33" s="425" t="s">
        <v>40</v>
      </c>
      <c r="J33" s="429" t="s">
        <v>41</v>
      </c>
      <c r="K33" s="427"/>
      <c r="L33" s="427"/>
      <c r="M33" s="424"/>
      <c r="N33" s="425" t="s">
        <v>42</v>
      </c>
      <c r="O33" s="425" t="s">
        <v>43</v>
      </c>
      <c r="P33" s="48" t="s">
        <v>44</v>
      </c>
      <c r="Q33" s="48"/>
      <c r="R33" s="425" t="s">
        <v>45</v>
      </c>
      <c r="S33" s="425" t="s">
        <v>46</v>
      </c>
      <c r="T33" s="425" t="str">
        <f>T11</f>
        <v xml:space="preserve">CUMPLE CON EL REQUERIMIENTO OBLIGATORIO DE ESTAR CLASIFICADO EN EL CÓDIGOSDE LA CLASIFICAICÓN UNSPSC: </v>
      </c>
      <c r="U33" s="49"/>
      <c r="V33" s="49"/>
      <c r="W33" s="8"/>
      <c r="X33" s="8"/>
      <c r="Y33" s="8"/>
      <c r="Z33" s="8"/>
      <c r="AA33" s="8"/>
      <c r="AB33" s="8"/>
      <c r="AC33" s="8"/>
      <c r="AD33" s="38"/>
      <c r="AE33" s="38"/>
      <c r="AF33" s="38"/>
      <c r="AG33" s="38"/>
      <c r="AH33" s="38"/>
      <c r="AI33" s="38"/>
    </row>
    <row r="34" spans="1:35" ht="81" customHeight="1">
      <c r="A34" s="38"/>
      <c r="B34" s="418"/>
      <c r="C34" s="418"/>
      <c r="D34" s="418"/>
      <c r="E34" s="418"/>
      <c r="F34" s="418"/>
      <c r="G34" s="418"/>
      <c r="H34" s="418"/>
      <c r="I34" s="418"/>
      <c r="J34" s="430" t="s">
        <v>55</v>
      </c>
      <c r="K34" s="427"/>
      <c r="L34" s="427"/>
      <c r="M34" s="424"/>
      <c r="N34" s="418"/>
      <c r="O34" s="418"/>
      <c r="P34" s="28" t="s">
        <v>9</v>
      </c>
      <c r="Q34" s="28" t="s">
        <v>50</v>
      </c>
      <c r="R34" s="418"/>
      <c r="S34" s="418"/>
      <c r="T34" s="418"/>
      <c r="U34" s="49"/>
      <c r="V34" s="49"/>
      <c r="W34" s="8"/>
      <c r="X34" s="8"/>
      <c r="Y34" s="8"/>
      <c r="Z34" s="8"/>
      <c r="AA34" s="8"/>
      <c r="AB34" s="8"/>
      <c r="AC34" s="8"/>
      <c r="AD34" s="38"/>
      <c r="AE34" s="38"/>
      <c r="AF34" s="38"/>
      <c r="AG34" s="38"/>
      <c r="AH34" s="38"/>
      <c r="AI34" s="38"/>
    </row>
    <row r="35" spans="1:35" ht="24.75" customHeight="1">
      <c r="A35" s="35"/>
      <c r="B35" s="431">
        <v>1</v>
      </c>
      <c r="C35" s="421">
        <v>146</v>
      </c>
      <c r="D35" s="421" t="s">
        <v>311</v>
      </c>
      <c r="E35" s="421"/>
      <c r="F35" s="421" t="s">
        <v>312</v>
      </c>
      <c r="G35" s="435">
        <v>1413.21</v>
      </c>
      <c r="H35" s="433" t="s">
        <v>287</v>
      </c>
      <c r="I35" s="434">
        <v>1</v>
      </c>
      <c r="J35" s="39" t="s">
        <v>283</v>
      </c>
      <c r="K35" s="2">
        <f>+K13</f>
        <v>561220</v>
      </c>
      <c r="L35" s="39"/>
      <c r="M35" s="2"/>
      <c r="N35" s="416" t="s">
        <v>296</v>
      </c>
      <c r="O35" s="416" t="s">
        <v>297</v>
      </c>
      <c r="P35" s="421"/>
      <c r="Q35" s="422" t="s">
        <v>298</v>
      </c>
      <c r="R35" s="422" t="s">
        <v>299</v>
      </c>
      <c r="S35" s="446">
        <f>IF(COUNTIF(J35:M37,"CUMPLE")&gt;=1,(G35*I35),0)* (IF(N35="PRESENTÓ CERTIFICADO",1,0))* (IF(O35="ACORDE A ITEM 5.2.1 (T.R.)",1,0) )* ( IF(OR(Q35="SIN OBSERVACIÓN", Q35="REQUERIMIENTOS SUBSANADOS"),1,0)) *(IF(OR(R35="NINGUNO", R35="CUMPLEN CON LO SOLICITADO"),1,0))</f>
        <v>1413.21</v>
      </c>
      <c r="T35" s="447" t="s">
        <v>171</v>
      </c>
      <c r="U35" s="37"/>
      <c r="V35" s="37"/>
      <c r="W35" s="8"/>
      <c r="X35" s="8"/>
      <c r="Y35" s="8"/>
      <c r="Z35" s="8"/>
      <c r="AA35" s="8"/>
      <c r="AB35" s="8"/>
      <c r="AC35" s="8"/>
      <c r="AD35" s="37"/>
      <c r="AE35" s="37"/>
      <c r="AF35" s="37"/>
      <c r="AG35" s="37"/>
      <c r="AH35" s="37"/>
      <c r="AI35" s="37"/>
    </row>
    <row r="36" spans="1:35" ht="24.75" customHeight="1">
      <c r="A36" s="35"/>
      <c r="B36" s="417"/>
      <c r="C36" s="417"/>
      <c r="D36" s="417"/>
      <c r="E36" s="417"/>
      <c r="F36" s="417"/>
      <c r="G36" s="417"/>
      <c r="H36" s="417"/>
      <c r="I36" s="417"/>
      <c r="J36" s="39" t="s">
        <v>283</v>
      </c>
      <c r="K36" s="2">
        <f>+$K$14</f>
        <v>411233</v>
      </c>
      <c r="L36" s="39"/>
      <c r="M36" s="2"/>
      <c r="N36" s="417"/>
      <c r="O36" s="417"/>
      <c r="P36" s="417"/>
      <c r="Q36" s="417"/>
      <c r="R36" s="417"/>
      <c r="S36" s="417"/>
      <c r="T36" s="417"/>
      <c r="U36" s="37"/>
      <c r="V36" s="37"/>
      <c r="W36" s="8"/>
      <c r="X36" s="8"/>
      <c r="Y36" s="8"/>
      <c r="Z36" s="8"/>
      <c r="AA36" s="8"/>
      <c r="AB36" s="8"/>
      <c r="AC36" s="8"/>
      <c r="AD36" s="37"/>
      <c r="AE36" s="37"/>
      <c r="AF36" s="37"/>
      <c r="AG36" s="37"/>
      <c r="AH36" s="37"/>
      <c r="AI36" s="37"/>
    </row>
    <row r="37" spans="1:35" ht="24.75" customHeight="1">
      <c r="A37" s="35"/>
      <c r="B37" s="418"/>
      <c r="C37" s="418"/>
      <c r="D37" s="418"/>
      <c r="E37" s="418"/>
      <c r="F37" s="418"/>
      <c r="G37" s="418"/>
      <c r="H37" s="418"/>
      <c r="I37" s="418"/>
      <c r="J37" s="39" t="s">
        <v>283</v>
      </c>
      <c r="K37" s="2">
        <f>+$K$15</f>
        <v>421920</v>
      </c>
      <c r="L37" s="39"/>
      <c r="M37" s="2"/>
      <c r="N37" s="418"/>
      <c r="O37" s="418"/>
      <c r="P37" s="418"/>
      <c r="Q37" s="418"/>
      <c r="R37" s="418"/>
      <c r="S37" s="418"/>
      <c r="T37" s="417"/>
      <c r="U37" s="37"/>
      <c r="V37" s="37"/>
      <c r="W37" s="8"/>
      <c r="X37" s="8"/>
      <c r="Y37" s="8"/>
      <c r="Z37" s="8"/>
      <c r="AA37" s="8"/>
      <c r="AB37" s="8"/>
      <c r="AC37" s="8"/>
      <c r="AD37" s="37"/>
      <c r="AE37" s="37"/>
      <c r="AF37" s="37"/>
      <c r="AG37" s="37"/>
      <c r="AH37" s="37"/>
      <c r="AI37" s="37"/>
    </row>
    <row r="38" spans="1:35" ht="24.75" customHeight="1">
      <c r="A38" s="35"/>
      <c r="B38" s="431">
        <v>2</v>
      </c>
      <c r="C38" s="432">
        <v>147</v>
      </c>
      <c r="D38" s="432" t="s">
        <v>311</v>
      </c>
      <c r="E38" s="432">
        <v>67</v>
      </c>
      <c r="F38" s="421" t="s">
        <v>313</v>
      </c>
      <c r="G38" s="436">
        <v>1232.3800000000001</v>
      </c>
      <c r="H38" s="433" t="s">
        <v>287</v>
      </c>
      <c r="I38" s="437">
        <v>1</v>
      </c>
      <c r="J38" s="39" t="s">
        <v>283</v>
      </c>
      <c r="K38" s="2">
        <f>+K16</f>
        <v>561220</v>
      </c>
      <c r="L38" s="39"/>
      <c r="M38" s="2"/>
      <c r="N38" s="416" t="s">
        <v>296</v>
      </c>
      <c r="O38" s="416" t="s">
        <v>297</v>
      </c>
      <c r="P38" s="421"/>
      <c r="Q38" s="422" t="s">
        <v>298</v>
      </c>
      <c r="R38" s="422" t="s">
        <v>299</v>
      </c>
      <c r="S38" s="446">
        <f t="shared" ref="S38" si="5">IF(COUNTIF(J38:M40,"CUMPLE")&gt;=1,(G38*I38),0)* (IF(N38="PRESENTÓ CERTIFICADO",1,0))* (IF(O38="ACORDE A ITEM 5.2.1 (T.R.)",1,0) )* ( IF(OR(Q38="SIN OBSERVACIÓN", Q38="REQUERIMIENTOS SUBSANADOS"),1,0)) *(IF(OR(R38="NINGUNO", R38="CUMPLEN CON LO SOLICITADO"),1,0))</f>
        <v>1232.3800000000001</v>
      </c>
      <c r="T38" s="417"/>
      <c r="U38" s="37"/>
      <c r="V38" s="37"/>
      <c r="W38" s="8"/>
      <c r="X38" s="8"/>
      <c r="Y38" s="8"/>
      <c r="Z38" s="8"/>
      <c r="AA38" s="8"/>
      <c r="AB38" s="8"/>
      <c r="AC38" s="8"/>
      <c r="AD38" s="37"/>
      <c r="AE38" s="37"/>
      <c r="AF38" s="37"/>
      <c r="AG38" s="37"/>
      <c r="AH38" s="37"/>
      <c r="AI38" s="37"/>
    </row>
    <row r="39" spans="1:35" ht="24.75" customHeight="1">
      <c r="A39" s="35"/>
      <c r="B39" s="417"/>
      <c r="C39" s="417"/>
      <c r="D39" s="417"/>
      <c r="E39" s="417"/>
      <c r="F39" s="417"/>
      <c r="G39" s="417"/>
      <c r="H39" s="417"/>
      <c r="I39" s="417"/>
      <c r="J39" s="39" t="s">
        <v>283</v>
      </c>
      <c r="K39" s="2">
        <f>+$K$14</f>
        <v>411233</v>
      </c>
      <c r="L39" s="39"/>
      <c r="M39" s="2"/>
      <c r="N39" s="417"/>
      <c r="O39" s="417"/>
      <c r="P39" s="417"/>
      <c r="Q39" s="417"/>
      <c r="R39" s="417"/>
      <c r="S39" s="417"/>
      <c r="T39" s="417"/>
      <c r="U39" s="37"/>
      <c r="V39" s="37"/>
      <c r="W39" s="8"/>
      <c r="X39" s="8"/>
      <c r="Y39" s="8"/>
      <c r="Z39" s="8"/>
      <c r="AA39" s="8"/>
      <c r="AB39" s="8"/>
      <c r="AC39" s="8"/>
      <c r="AD39" s="37"/>
      <c r="AE39" s="37"/>
      <c r="AF39" s="37"/>
      <c r="AG39" s="37"/>
      <c r="AH39" s="37"/>
      <c r="AI39" s="37"/>
    </row>
    <row r="40" spans="1:35" ht="24.75" customHeight="1">
      <c r="A40" s="35"/>
      <c r="B40" s="418"/>
      <c r="C40" s="418"/>
      <c r="D40" s="418"/>
      <c r="E40" s="418"/>
      <c r="F40" s="418"/>
      <c r="G40" s="418"/>
      <c r="H40" s="418"/>
      <c r="I40" s="418"/>
      <c r="J40" s="39" t="s">
        <v>283</v>
      </c>
      <c r="K40" s="2">
        <f>+$K$15</f>
        <v>421920</v>
      </c>
      <c r="L40" s="39"/>
      <c r="M40" s="2"/>
      <c r="N40" s="418"/>
      <c r="O40" s="418"/>
      <c r="P40" s="418"/>
      <c r="Q40" s="418"/>
      <c r="R40" s="418"/>
      <c r="S40" s="418"/>
      <c r="T40" s="417"/>
      <c r="U40" s="37"/>
      <c r="V40" s="37"/>
      <c r="W40" s="8"/>
      <c r="X40" s="8"/>
      <c r="Y40" s="8"/>
      <c r="Z40" s="8"/>
      <c r="AA40" s="8"/>
      <c r="AB40" s="8"/>
      <c r="AC40" s="8"/>
      <c r="AD40" s="37"/>
      <c r="AE40" s="37"/>
      <c r="AF40" s="37"/>
      <c r="AG40" s="37"/>
      <c r="AH40" s="37"/>
      <c r="AI40" s="37"/>
    </row>
    <row r="41" spans="1:35" ht="24.75" hidden="1" customHeight="1">
      <c r="A41" s="35"/>
      <c r="B41" s="431">
        <v>3</v>
      </c>
      <c r="C41" s="421"/>
      <c r="D41" s="421"/>
      <c r="E41" s="421"/>
      <c r="F41" s="421"/>
      <c r="G41" s="435"/>
      <c r="H41" s="433"/>
      <c r="I41" s="434"/>
      <c r="J41" s="39"/>
      <c r="K41" s="2">
        <f>+$K$13</f>
        <v>561220</v>
      </c>
      <c r="L41" s="39"/>
      <c r="M41" s="2"/>
      <c r="N41" s="416"/>
      <c r="O41" s="416"/>
      <c r="P41" s="421"/>
      <c r="Q41" s="422"/>
      <c r="R41" s="422"/>
      <c r="S41" s="446">
        <f t="shared" ref="S41" si="6">IF(COUNTIF(J41:M43,"CUMPLE")&gt;=1,(G41*I41),0)* (IF(N41="PRESENTÓ CERTIFICADO",1,0))* (IF(O41="ACORDE A ITEM 5.2.1 (T.R.)",1,0) )* ( IF(OR(Q41="SIN OBSERVACIÓN", Q41="REQUERIMIENTOS SUBSANADOS"),1,0)) *(IF(OR(R41="NINGUNO", R41="CUMPLEN CON LO SOLICITADO"),1,0))</f>
        <v>0</v>
      </c>
      <c r="T41" s="417"/>
      <c r="U41" s="37"/>
      <c r="V41" s="37"/>
      <c r="W41" s="8"/>
      <c r="X41" s="8"/>
      <c r="Y41" s="8"/>
      <c r="Z41" s="8"/>
      <c r="AA41" s="8"/>
      <c r="AB41" s="8"/>
      <c r="AC41" s="8"/>
      <c r="AD41" s="37"/>
      <c r="AE41" s="37"/>
      <c r="AF41" s="37"/>
      <c r="AG41" s="37"/>
      <c r="AH41" s="37"/>
      <c r="AI41" s="37"/>
    </row>
    <row r="42" spans="1:35" ht="24.75" hidden="1" customHeight="1">
      <c r="A42" s="35"/>
      <c r="B42" s="417"/>
      <c r="C42" s="417"/>
      <c r="D42" s="417"/>
      <c r="E42" s="417"/>
      <c r="F42" s="417"/>
      <c r="G42" s="417"/>
      <c r="H42" s="417"/>
      <c r="I42" s="417"/>
      <c r="J42" s="39"/>
      <c r="K42" s="2"/>
      <c r="L42" s="39"/>
      <c r="M42" s="2"/>
      <c r="N42" s="417"/>
      <c r="O42" s="417"/>
      <c r="P42" s="417"/>
      <c r="Q42" s="417"/>
      <c r="R42" s="417"/>
      <c r="S42" s="417"/>
      <c r="T42" s="417"/>
      <c r="U42" s="37"/>
      <c r="V42" s="37"/>
      <c r="W42" s="8"/>
      <c r="X42" s="8"/>
      <c r="Y42" s="8"/>
      <c r="Z42" s="8"/>
      <c r="AA42" s="8"/>
      <c r="AB42" s="8"/>
      <c r="AC42" s="8"/>
      <c r="AD42" s="37"/>
      <c r="AE42" s="37"/>
      <c r="AF42" s="37"/>
      <c r="AG42" s="37"/>
      <c r="AH42" s="37"/>
      <c r="AI42" s="37"/>
    </row>
    <row r="43" spans="1:35" ht="24.75" hidden="1" customHeight="1">
      <c r="A43" s="35"/>
      <c r="B43" s="418"/>
      <c r="C43" s="418"/>
      <c r="D43" s="418"/>
      <c r="E43" s="418"/>
      <c r="F43" s="418"/>
      <c r="G43" s="418"/>
      <c r="H43" s="418"/>
      <c r="I43" s="418"/>
      <c r="J43" s="39"/>
      <c r="K43" s="2"/>
      <c r="L43" s="39"/>
      <c r="M43" s="2"/>
      <c r="N43" s="418"/>
      <c r="O43" s="418"/>
      <c r="P43" s="418"/>
      <c r="Q43" s="418"/>
      <c r="R43" s="418"/>
      <c r="S43" s="418"/>
      <c r="T43" s="417"/>
      <c r="U43" s="37"/>
      <c r="V43" s="37"/>
      <c r="W43" s="8"/>
      <c r="X43" s="8"/>
      <c r="Y43" s="8"/>
      <c r="Z43" s="8"/>
      <c r="AA43" s="8"/>
      <c r="AB43" s="8"/>
      <c r="AC43" s="8"/>
      <c r="AD43" s="37"/>
      <c r="AE43" s="37"/>
      <c r="AF43" s="37"/>
      <c r="AG43" s="37"/>
      <c r="AH43" s="37"/>
      <c r="AI43" s="37"/>
    </row>
    <row r="44" spans="1:35" ht="24.75" hidden="1" customHeight="1">
      <c r="A44" s="35"/>
      <c r="B44" s="431">
        <v>4</v>
      </c>
      <c r="C44" s="432"/>
      <c r="D44" s="432"/>
      <c r="E44" s="432"/>
      <c r="F44" s="432"/>
      <c r="G44" s="436"/>
      <c r="H44" s="433"/>
      <c r="I44" s="437"/>
      <c r="J44" s="39"/>
      <c r="K44" s="2"/>
      <c r="L44" s="39"/>
      <c r="M44" s="2"/>
      <c r="N44" s="416"/>
      <c r="O44" s="416"/>
      <c r="P44" s="419"/>
      <c r="Q44" s="420"/>
      <c r="R44" s="420"/>
      <c r="S44" s="446">
        <f>IF(COUNTIF(J44:M46,"CUMPLE")&gt;=1,(G44*I44),0)* (IF(N44="PRESENTÓ CERTIFICADO",1,0))* (IF(O44="ACORDE A ITEM 5.2.1 (T.R.)",1,0) )* ( IF(OR(Q44="SIN OBSERVACIÓN", Q44="REQUERIMIENTOS SUBSANADOS"),1,0)) *(IF(OR(R44="NINGUNO", R44="CUMPLEN CON LO SOLICITADO"),1,0))</f>
        <v>0</v>
      </c>
      <c r="T44" s="417"/>
      <c r="U44" s="37"/>
      <c r="V44" s="37"/>
      <c r="W44" s="8"/>
      <c r="X44" s="8"/>
      <c r="Y44" s="8"/>
      <c r="Z44" s="8"/>
      <c r="AA44" s="8"/>
      <c r="AB44" s="8"/>
      <c r="AC44" s="8"/>
      <c r="AD44" s="37"/>
      <c r="AE44" s="37"/>
      <c r="AF44" s="37"/>
      <c r="AG44" s="37"/>
      <c r="AH44" s="37"/>
      <c r="AI44" s="37"/>
    </row>
    <row r="45" spans="1:35" ht="24.75" hidden="1" customHeight="1">
      <c r="A45" s="35"/>
      <c r="B45" s="417"/>
      <c r="C45" s="417"/>
      <c r="D45" s="417"/>
      <c r="E45" s="417"/>
      <c r="F45" s="417"/>
      <c r="G45" s="417"/>
      <c r="H45" s="417"/>
      <c r="I45" s="417"/>
      <c r="J45" s="39"/>
      <c r="K45" s="2"/>
      <c r="L45" s="39"/>
      <c r="M45" s="2"/>
      <c r="N45" s="417"/>
      <c r="O45" s="417"/>
      <c r="P45" s="417"/>
      <c r="Q45" s="417"/>
      <c r="R45" s="417"/>
      <c r="S45" s="417"/>
      <c r="T45" s="417"/>
      <c r="U45" s="37"/>
      <c r="V45" s="37"/>
      <c r="W45" s="8"/>
      <c r="X45" s="8"/>
      <c r="Y45" s="8"/>
      <c r="Z45" s="8"/>
      <c r="AA45" s="8"/>
      <c r="AB45" s="8"/>
      <c r="AC45" s="8"/>
      <c r="AD45" s="37"/>
      <c r="AE45" s="37"/>
      <c r="AF45" s="37"/>
      <c r="AG45" s="37"/>
      <c r="AH45" s="37"/>
      <c r="AI45" s="37"/>
    </row>
    <row r="46" spans="1:35" ht="24.75" hidden="1" customHeight="1">
      <c r="A46" s="35"/>
      <c r="B46" s="418"/>
      <c r="C46" s="418"/>
      <c r="D46" s="418"/>
      <c r="E46" s="418"/>
      <c r="F46" s="418"/>
      <c r="G46" s="418"/>
      <c r="H46" s="418"/>
      <c r="I46" s="418"/>
      <c r="J46" s="39"/>
      <c r="K46" s="2"/>
      <c r="L46" s="39"/>
      <c r="M46" s="2"/>
      <c r="N46" s="418"/>
      <c r="O46" s="418"/>
      <c r="P46" s="418"/>
      <c r="Q46" s="418"/>
      <c r="R46" s="418"/>
      <c r="S46" s="418"/>
      <c r="T46" s="417"/>
      <c r="U46" s="37"/>
      <c r="V46" s="37"/>
      <c r="W46" s="8"/>
      <c r="X46" s="8"/>
      <c r="Y46" s="8"/>
      <c r="Z46" s="8"/>
      <c r="AA46" s="8"/>
      <c r="AB46" s="8"/>
      <c r="AC46" s="8"/>
      <c r="AD46" s="37"/>
      <c r="AE46" s="37"/>
      <c r="AF46" s="37"/>
      <c r="AG46" s="37"/>
      <c r="AH46" s="37"/>
      <c r="AI46" s="37"/>
    </row>
    <row r="47" spans="1:35" ht="24.75" hidden="1" customHeight="1">
      <c r="A47" s="35"/>
      <c r="B47" s="431">
        <v>5</v>
      </c>
      <c r="C47" s="421"/>
      <c r="D47" s="421"/>
      <c r="E47" s="421"/>
      <c r="F47" s="421"/>
      <c r="G47" s="435"/>
      <c r="H47" s="433"/>
      <c r="I47" s="434"/>
      <c r="J47" s="39"/>
      <c r="K47" s="2"/>
      <c r="L47" s="39"/>
      <c r="M47" s="2"/>
      <c r="N47" s="416"/>
      <c r="O47" s="416"/>
      <c r="P47" s="421"/>
      <c r="Q47" s="422"/>
      <c r="R47" s="422"/>
      <c r="S47" s="446">
        <f>IF(COUNTIF(J47:M49,"CUMPLE")&gt;=1,(G47*I47),0)* (IF(N47="PRESENTÓ CERTIFICADO",1,0))* (IF(O47="ACORDE A ITEM 5.2.1 (T.R.)",1,0) )* ( IF(OR(Q47="SIN OBSERVACIÓN", Q47="REQUERIMIENTOS SUBSANADOS"),1,0)) *(IF(OR(R47="NINGUNO", R47="CUMPLEN CON LO SOLICITADO"),1,0))</f>
        <v>0</v>
      </c>
      <c r="T47" s="417"/>
      <c r="U47" s="37"/>
      <c r="V47" s="37"/>
      <c r="W47" s="8"/>
      <c r="X47" s="8"/>
      <c r="Y47" s="8"/>
      <c r="Z47" s="8"/>
      <c r="AA47" s="8"/>
      <c r="AB47" s="8"/>
      <c r="AC47" s="8"/>
      <c r="AD47" s="37"/>
      <c r="AE47" s="37"/>
      <c r="AF47" s="37"/>
      <c r="AG47" s="37"/>
      <c r="AH47" s="37"/>
      <c r="AI47" s="37"/>
    </row>
    <row r="48" spans="1:35" ht="24.75" hidden="1" customHeight="1">
      <c r="A48" s="35"/>
      <c r="B48" s="417"/>
      <c r="C48" s="417"/>
      <c r="D48" s="417"/>
      <c r="E48" s="417"/>
      <c r="F48" s="417"/>
      <c r="G48" s="417"/>
      <c r="H48" s="417"/>
      <c r="I48" s="417"/>
      <c r="J48" s="39"/>
      <c r="K48" s="2"/>
      <c r="L48" s="39"/>
      <c r="M48" s="2"/>
      <c r="N48" s="417"/>
      <c r="O48" s="417"/>
      <c r="P48" s="417"/>
      <c r="Q48" s="417"/>
      <c r="R48" s="417"/>
      <c r="S48" s="417"/>
      <c r="T48" s="417"/>
      <c r="U48" s="37"/>
      <c r="V48" s="37"/>
      <c r="W48" s="8"/>
      <c r="X48" s="8"/>
      <c r="Y48" s="8"/>
      <c r="Z48" s="8"/>
      <c r="AA48" s="8"/>
      <c r="AB48" s="8"/>
      <c r="AC48" s="8"/>
      <c r="AD48" s="37"/>
      <c r="AE48" s="37"/>
      <c r="AF48" s="37"/>
      <c r="AG48" s="37"/>
      <c r="AH48" s="37"/>
      <c r="AI48" s="37"/>
    </row>
    <row r="49" spans="1:35" ht="24.75" hidden="1" customHeight="1">
      <c r="A49" s="35"/>
      <c r="B49" s="418"/>
      <c r="C49" s="418"/>
      <c r="D49" s="418"/>
      <c r="E49" s="418"/>
      <c r="F49" s="418"/>
      <c r="G49" s="418"/>
      <c r="H49" s="418"/>
      <c r="I49" s="418"/>
      <c r="J49" s="39"/>
      <c r="K49" s="2"/>
      <c r="L49" s="39"/>
      <c r="M49" s="2"/>
      <c r="N49" s="418"/>
      <c r="O49" s="418"/>
      <c r="P49" s="418"/>
      <c r="Q49" s="418"/>
      <c r="R49" s="418"/>
      <c r="S49" s="418"/>
      <c r="T49" s="418"/>
      <c r="U49" s="37"/>
      <c r="V49" s="37"/>
      <c r="W49" s="8"/>
      <c r="X49" s="8"/>
      <c r="Y49" s="8"/>
      <c r="Z49" s="8"/>
      <c r="AA49" s="37"/>
      <c r="AB49" s="37"/>
      <c r="AC49" s="37"/>
      <c r="AD49" s="37"/>
      <c r="AE49" s="37"/>
      <c r="AF49" s="37"/>
      <c r="AG49" s="37"/>
      <c r="AH49" s="37"/>
      <c r="AI49" s="37"/>
    </row>
    <row r="50" spans="1:35" ht="24.75" customHeight="1">
      <c r="A50" s="24"/>
      <c r="B50" s="438" t="str">
        <f>IF(S51=" "," ",IF(S51&gt;=$H$6,"CUMPLE CON LA EXPERIENCIA REQUERIDA","NO CUMPLE CON LA EXPERIENCIA REQUERIDA"))</f>
        <v>CUMPLE CON LA EXPERIENCIA REQUERIDA</v>
      </c>
      <c r="C50" s="403"/>
      <c r="D50" s="403"/>
      <c r="E50" s="403"/>
      <c r="F50" s="403"/>
      <c r="G50" s="403"/>
      <c r="H50" s="403"/>
      <c r="I50" s="403"/>
      <c r="J50" s="403"/>
      <c r="K50" s="403"/>
      <c r="L50" s="403"/>
      <c r="M50" s="403"/>
      <c r="N50" s="403"/>
      <c r="O50" s="439"/>
      <c r="P50" s="423" t="s">
        <v>52</v>
      </c>
      <c r="Q50" s="424"/>
      <c r="R50" s="45"/>
      <c r="S50" s="46">
        <f>IF(T35="SI",SUM(S35:S49),0)</f>
        <v>2645.59</v>
      </c>
      <c r="T50" s="445" t="str">
        <f>IF(S51=" "," ",IF(S51&gt;=$H$6,"CUMPLE","NO CUMPLE"))</f>
        <v>CUMPLE</v>
      </c>
      <c r="U50" s="24"/>
      <c r="V50" s="24"/>
      <c r="W50" s="8"/>
      <c r="X50" s="8"/>
      <c r="Y50" s="8"/>
      <c r="Z50" s="8"/>
      <c r="AA50" s="24"/>
      <c r="AB50" s="24"/>
      <c r="AC50" s="24"/>
      <c r="AD50" s="24"/>
      <c r="AE50" s="24"/>
      <c r="AF50" s="24"/>
      <c r="AG50" s="24"/>
      <c r="AH50" s="24"/>
      <c r="AI50" s="24"/>
    </row>
    <row r="51" spans="1:35" ht="24.75" customHeight="1">
      <c r="A51" s="37"/>
      <c r="B51" s="440"/>
      <c r="C51" s="441"/>
      <c r="D51" s="441"/>
      <c r="E51" s="441"/>
      <c r="F51" s="441"/>
      <c r="G51" s="441"/>
      <c r="H51" s="441"/>
      <c r="I51" s="441"/>
      <c r="J51" s="441"/>
      <c r="K51" s="441"/>
      <c r="L51" s="441"/>
      <c r="M51" s="441"/>
      <c r="N51" s="441"/>
      <c r="O51" s="442"/>
      <c r="P51" s="423" t="s">
        <v>53</v>
      </c>
      <c r="Q51" s="424"/>
      <c r="R51" s="45"/>
      <c r="S51" s="47">
        <f>IFERROR((S50/$P$6)," ")</f>
        <v>3.0726945412311268</v>
      </c>
      <c r="T51" s="418"/>
      <c r="U51" s="37"/>
      <c r="V51" s="37"/>
      <c r="W51" s="8"/>
      <c r="X51" s="8"/>
      <c r="Y51" s="8"/>
      <c r="Z51" s="8"/>
      <c r="AA51" s="37"/>
      <c r="AB51" s="37"/>
      <c r="AC51" s="37"/>
      <c r="AD51" s="37"/>
      <c r="AE51" s="37"/>
      <c r="AF51" s="37"/>
      <c r="AG51" s="37"/>
      <c r="AH51" s="37"/>
      <c r="AI51" s="37"/>
    </row>
    <row r="52" spans="1:35" ht="30" customHeight="1">
      <c r="A52" s="8"/>
      <c r="B52" s="8"/>
      <c r="C52" s="8"/>
      <c r="D52" s="8"/>
      <c r="E52" s="20"/>
      <c r="F52" s="21"/>
      <c r="G52" s="21"/>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row>
    <row r="53" spans="1:35" ht="30" customHeight="1">
      <c r="A53" s="8"/>
      <c r="B53" s="8"/>
      <c r="C53" s="8"/>
      <c r="D53" s="8"/>
      <c r="E53" s="20"/>
      <c r="F53" s="21"/>
      <c r="G53" s="21"/>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row>
    <row r="54" spans="1:35" ht="36" customHeight="1">
      <c r="A54" s="8"/>
      <c r="B54" s="22">
        <v>3</v>
      </c>
      <c r="C54" s="443" t="s">
        <v>54</v>
      </c>
      <c r="D54" s="427"/>
      <c r="E54" s="424"/>
      <c r="F54" s="426" t="str">
        <f>IFERROR(VLOOKUP(B54,LISTA_OFERENTES,2,FALSE)," ")</f>
        <v>AVANTIKA COLOMBIA S.A.S</v>
      </c>
      <c r="G54" s="427"/>
      <c r="H54" s="427"/>
      <c r="I54" s="427"/>
      <c r="J54" s="427"/>
      <c r="K54" s="427"/>
      <c r="L54" s="427"/>
      <c r="M54" s="427"/>
      <c r="N54" s="427"/>
      <c r="O54" s="424"/>
      <c r="P54" s="428" t="s">
        <v>32</v>
      </c>
      <c r="Q54" s="427"/>
      <c r="R54" s="424"/>
      <c r="S54" s="23">
        <f>5-(INT(COUNTBLANK(C57:C71))-10)</f>
        <v>2</v>
      </c>
      <c r="T54" s="24"/>
      <c r="U54" s="8"/>
      <c r="V54" s="8"/>
      <c r="W54" s="8"/>
      <c r="X54" s="8"/>
      <c r="Y54" s="8"/>
      <c r="Z54" s="8"/>
      <c r="AA54" s="8"/>
      <c r="AB54" s="8"/>
      <c r="AC54" s="8"/>
      <c r="AD54" s="8"/>
      <c r="AE54" s="8"/>
      <c r="AF54" s="8"/>
      <c r="AG54" s="8"/>
      <c r="AH54" s="8"/>
      <c r="AI54" s="8"/>
    </row>
    <row r="55" spans="1:35" ht="57" customHeight="1">
      <c r="A55" s="38"/>
      <c r="B55" s="444" t="s">
        <v>33</v>
      </c>
      <c r="C55" s="425" t="s">
        <v>34</v>
      </c>
      <c r="D55" s="425" t="s">
        <v>35</v>
      </c>
      <c r="E55" s="425" t="s">
        <v>36</v>
      </c>
      <c r="F55" s="425" t="s">
        <v>37</v>
      </c>
      <c r="G55" s="425" t="s">
        <v>38</v>
      </c>
      <c r="H55" s="425" t="s">
        <v>39</v>
      </c>
      <c r="I55" s="425" t="s">
        <v>40</v>
      </c>
      <c r="J55" s="429" t="s">
        <v>41</v>
      </c>
      <c r="K55" s="427"/>
      <c r="L55" s="427"/>
      <c r="M55" s="424"/>
      <c r="N55" s="425" t="s">
        <v>42</v>
      </c>
      <c r="O55" s="425" t="s">
        <v>43</v>
      </c>
      <c r="P55" s="48" t="s">
        <v>44</v>
      </c>
      <c r="Q55" s="48"/>
      <c r="R55" s="425" t="s">
        <v>45</v>
      </c>
      <c r="S55" s="425" t="s">
        <v>46</v>
      </c>
      <c r="T55" s="425" t="str">
        <f>T11</f>
        <v xml:space="preserve">CUMPLE CON EL REQUERIMIENTO OBLIGATORIO DE ESTAR CLASIFICADO EN EL CÓDIGOSDE LA CLASIFICAICÓN UNSPSC: </v>
      </c>
      <c r="U55" s="49"/>
      <c r="V55" s="49"/>
      <c r="W55" s="8"/>
      <c r="X55" s="8"/>
      <c r="Y55" s="8"/>
      <c r="Z55" s="8"/>
      <c r="AA55" s="8"/>
      <c r="AB55" s="8"/>
      <c r="AC55" s="8"/>
      <c r="AD55" s="38"/>
      <c r="AE55" s="38"/>
      <c r="AF55" s="38"/>
      <c r="AG55" s="38"/>
      <c r="AH55" s="38"/>
      <c r="AI55" s="38"/>
    </row>
    <row r="56" spans="1:35" ht="51" customHeight="1">
      <c r="A56" s="38"/>
      <c r="B56" s="418"/>
      <c r="C56" s="418"/>
      <c r="D56" s="418"/>
      <c r="E56" s="418"/>
      <c r="F56" s="418"/>
      <c r="G56" s="418"/>
      <c r="H56" s="418"/>
      <c r="I56" s="418"/>
      <c r="J56" s="430" t="s">
        <v>55</v>
      </c>
      <c r="K56" s="427"/>
      <c r="L56" s="427"/>
      <c r="M56" s="424"/>
      <c r="N56" s="418"/>
      <c r="O56" s="418"/>
      <c r="P56" s="28" t="s">
        <v>9</v>
      </c>
      <c r="Q56" s="28" t="s">
        <v>50</v>
      </c>
      <c r="R56" s="418"/>
      <c r="S56" s="418"/>
      <c r="T56" s="418"/>
      <c r="U56" s="49"/>
      <c r="V56" s="49"/>
      <c r="W56" s="8"/>
      <c r="X56" s="8"/>
      <c r="Y56" s="8"/>
      <c r="Z56" s="8"/>
      <c r="AA56" s="8"/>
      <c r="AB56" s="8"/>
      <c r="AC56" s="8"/>
      <c r="AD56" s="38"/>
      <c r="AE56" s="38"/>
      <c r="AF56" s="38"/>
      <c r="AG56" s="38"/>
      <c r="AH56" s="38"/>
      <c r="AI56" s="38"/>
    </row>
    <row r="57" spans="1:35" ht="24.75" customHeight="1">
      <c r="A57" s="35"/>
      <c r="B57" s="431">
        <v>1</v>
      </c>
      <c r="C57" s="421">
        <v>211</v>
      </c>
      <c r="D57" s="421"/>
      <c r="E57" s="421"/>
      <c r="F57" s="421" t="s">
        <v>323</v>
      </c>
      <c r="G57" s="435">
        <v>5402.55</v>
      </c>
      <c r="H57" s="433" t="s">
        <v>287</v>
      </c>
      <c r="I57" s="434">
        <v>1</v>
      </c>
      <c r="J57" s="39" t="s">
        <v>283</v>
      </c>
      <c r="K57" s="2">
        <f>+K35</f>
        <v>561220</v>
      </c>
      <c r="L57" s="39"/>
      <c r="M57" s="2"/>
      <c r="N57" s="416" t="s">
        <v>296</v>
      </c>
      <c r="O57" s="416" t="s">
        <v>297</v>
      </c>
      <c r="P57" s="421"/>
      <c r="Q57" s="422" t="s">
        <v>298</v>
      </c>
      <c r="R57" s="422" t="s">
        <v>299</v>
      </c>
      <c r="S57" s="446">
        <f>IF(COUNTIF(J57:M59,"CUMPLE")&gt;=1,(G57*I57),0)* (IF(N57="PRESENTÓ CERTIFICADO",1,0))* (IF(O57="ACORDE A ITEM 5.2.1 (T.R.)",1,0) )* ( IF(OR(Q57="SIN OBSERVACIÓN", Q57="REQUERIMIENTOS SUBSANADOS"),1,0)) *(IF(OR(R57="NINGUNO", R57="CUMPLEN CON LO SOLICITADO"),1,0))</f>
        <v>5402.55</v>
      </c>
      <c r="T57" s="447" t="s">
        <v>171</v>
      </c>
      <c r="U57" s="37"/>
      <c r="V57" s="37"/>
      <c r="W57" s="8"/>
      <c r="X57" s="8"/>
      <c r="Y57" s="8"/>
      <c r="Z57" s="8"/>
      <c r="AA57" s="8"/>
      <c r="AB57" s="8"/>
      <c r="AC57" s="8"/>
      <c r="AD57" s="37"/>
      <c r="AE57" s="37"/>
      <c r="AF57" s="37"/>
      <c r="AG57" s="37"/>
      <c r="AH57" s="37"/>
      <c r="AI57" s="37"/>
    </row>
    <row r="58" spans="1:35" ht="24.75" customHeight="1">
      <c r="A58" s="35"/>
      <c r="B58" s="417"/>
      <c r="C58" s="417"/>
      <c r="D58" s="417"/>
      <c r="E58" s="417"/>
      <c r="F58" s="417"/>
      <c r="G58" s="417"/>
      <c r="H58" s="417"/>
      <c r="I58" s="417"/>
      <c r="J58" s="39" t="s">
        <v>283</v>
      </c>
      <c r="K58" s="2">
        <f>+$K$14</f>
        <v>411233</v>
      </c>
      <c r="L58" s="39"/>
      <c r="M58" s="2"/>
      <c r="N58" s="417"/>
      <c r="O58" s="417"/>
      <c r="P58" s="417"/>
      <c r="Q58" s="417"/>
      <c r="R58" s="417"/>
      <c r="S58" s="417"/>
      <c r="T58" s="417"/>
      <c r="U58" s="37"/>
      <c r="V58" s="37"/>
      <c r="W58" s="8"/>
      <c r="X58" s="8"/>
      <c r="Y58" s="8"/>
      <c r="Z58" s="8"/>
      <c r="AA58" s="8"/>
      <c r="AB58" s="8"/>
      <c r="AC58" s="8"/>
      <c r="AD58" s="37"/>
      <c r="AE58" s="37"/>
      <c r="AF58" s="37"/>
      <c r="AG58" s="37"/>
      <c r="AH58" s="37"/>
      <c r="AI58" s="37"/>
    </row>
    <row r="59" spans="1:35" ht="24.75" customHeight="1">
      <c r="A59" s="35"/>
      <c r="B59" s="418"/>
      <c r="C59" s="418"/>
      <c r="D59" s="418"/>
      <c r="E59" s="418"/>
      <c r="F59" s="418"/>
      <c r="G59" s="418"/>
      <c r="H59" s="418"/>
      <c r="I59" s="418"/>
      <c r="J59" s="39" t="s">
        <v>172</v>
      </c>
      <c r="K59" s="2">
        <f>+$K$15</f>
        <v>421920</v>
      </c>
      <c r="L59" s="39"/>
      <c r="M59" s="2"/>
      <c r="N59" s="418"/>
      <c r="O59" s="418"/>
      <c r="P59" s="418"/>
      <c r="Q59" s="418"/>
      <c r="R59" s="418"/>
      <c r="S59" s="418"/>
      <c r="T59" s="417"/>
      <c r="U59" s="37"/>
      <c r="V59" s="37"/>
      <c r="W59" s="8"/>
      <c r="X59" s="8"/>
      <c r="Y59" s="8"/>
      <c r="Z59" s="8"/>
      <c r="AA59" s="8"/>
      <c r="AB59" s="8"/>
      <c r="AC59" s="8"/>
      <c r="AD59" s="37"/>
      <c r="AE59" s="37"/>
      <c r="AF59" s="37"/>
      <c r="AG59" s="37"/>
      <c r="AH59" s="37"/>
      <c r="AI59" s="37"/>
    </row>
    <row r="60" spans="1:35" ht="24.75" customHeight="1">
      <c r="A60" s="35"/>
      <c r="B60" s="431">
        <v>2</v>
      </c>
      <c r="C60" s="432">
        <v>221</v>
      </c>
      <c r="D60" s="432"/>
      <c r="E60" s="432" t="s">
        <v>324</v>
      </c>
      <c r="F60" s="421" t="s">
        <v>325</v>
      </c>
      <c r="G60" s="436">
        <v>7084.68</v>
      </c>
      <c r="H60" s="433" t="s">
        <v>294</v>
      </c>
      <c r="I60" s="434">
        <v>0.5</v>
      </c>
      <c r="J60" s="39" t="s">
        <v>283</v>
      </c>
      <c r="K60" s="2">
        <f>+K38</f>
        <v>561220</v>
      </c>
      <c r="L60" s="39"/>
      <c r="M60" s="2"/>
      <c r="N60" s="416" t="s">
        <v>296</v>
      </c>
      <c r="O60" s="416" t="s">
        <v>297</v>
      </c>
      <c r="P60" s="421"/>
      <c r="Q60" s="422" t="s">
        <v>298</v>
      </c>
      <c r="R60" s="422" t="s">
        <v>299</v>
      </c>
      <c r="S60" s="446">
        <f>IF(COUNTIF(J60:M62,"CUMPLE")&gt;=1,(G60*I60),0)* (IF(N60="PRESENTÓ CERTIFICADO",1,0))* (IF(O60="ACORDE A ITEM 5.2.1 (T.R.)",1,0) )* ( IF(OR(Q60="SIN OBSERVACIÓN", Q60="REQUERIMIENTOS SUBSANADOS"),1,0)) *(IF(OR(R60="NINGUNO", R60="CUMPLEN CON LO SOLICITADO"),1,0))</f>
        <v>3542.34</v>
      </c>
      <c r="T60" s="417"/>
      <c r="U60" s="37"/>
      <c r="V60" s="37"/>
      <c r="W60" s="8"/>
      <c r="X60" s="8"/>
      <c r="Y60" s="8"/>
      <c r="Z60" s="8"/>
      <c r="AA60" s="8"/>
      <c r="AB60" s="8"/>
      <c r="AC60" s="8"/>
      <c r="AD60" s="37"/>
      <c r="AE60" s="37"/>
      <c r="AF60" s="37"/>
      <c r="AG60" s="37"/>
      <c r="AH60" s="37"/>
      <c r="AI60" s="37"/>
    </row>
    <row r="61" spans="1:35" ht="24.75" customHeight="1">
      <c r="A61" s="35"/>
      <c r="B61" s="417"/>
      <c r="C61" s="417"/>
      <c r="D61" s="417"/>
      <c r="E61" s="417"/>
      <c r="F61" s="417"/>
      <c r="G61" s="417"/>
      <c r="H61" s="417"/>
      <c r="I61" s="417"/>
      <c r="J61" s="39" t="s">
        <v>283</v>
      </c>
      <c r="K61" s="2">
        <f>+$K$14</f>
        <v>411233</v>
      </c>
      <c r="L61" s="39"/>
      <c r="M61" s="2"/>
      <c r="N61" s="417"/>
      <c r="O61" s="417"/>
      <c r="P61" s="417"/>
      <c r="Q61" s="417"/>
      <c r="R61" s="417"/>
      <c r="S61" s="417"/>
      <c r="T61" s="417"/>
      <c r="U61" s="37"/>
      <c r="V61" s="37"/>
      <c r="W61" s="8"/>
      <c r="X61" s="8"/>
      <c r="Y61" s="8"/>
      <c r="Z61" s="8"/>
      <c r="AA61" s="8"/>
      <c r="AB61" s="8"/>
      <c r="AC61" s="8"/>
      <c r="AD61" s="37"/>
      <c r="AE61" s="37"/>
      <c r="AF61" s="37"/>
      <c r="AG61" s="37"/>
      <c r="AH61" s="37"/>
      <c r="AI61" s="37"/>
    </row>
    <row r="62" spans="1:35" ht="24.75" customHeight="1">
      <c r="A62" s="35"/>
      <c r="B62" s="418"/>
      <c r="C62" s="418"/>
      <c r="D62" s="418"/>
      <c r="E62" s="418"/>
      <c r="F62" s="418"/>
      <c r="G62" s="418"/>
      <c r="H62" s="418"/>
      <c r="I62" s="418"/>
      <c r="J62" s="39" t="s">
        <v>172</v>
      </c>
      <c r="K62" s="2">
        <f>+$K$15</f>
        <v>421920</v>
      </c>
      <c r="L62" s="39"/>
      <c r="M62" s="2"/>
      <c r="N62" s="418"/>
      <c r="O62" s="418"/>
      <c r="P62" s="418"/>
      <c r="Q62" s="418"/>
      <c r="R62" s="418"/>
      <c r="S62" s="418"/>
      <c r="T62" s="417"/>
      <c r="U62" s="37"/>
      <c r="V62" s="37"/>
      <c r="W62" s="8"/>
      <c r="X62" s="8"/>
      <c r="Y62" s="8"/>
      <c r="Z62" s="8"/>
      <c r="AA62" s="8"/>
      <c r="AB62" s="8"/>
      <c r="AC62" s="8"/>
      <c r="AD62" s="37"/>
      <c r="AE62" s="37"/>
      <c r="AF62" s="37"/>
      <c r="AG62" s="37"/>
      <c r="AH62" s="37"/>
      <c r="AI62" s="37"/>
    </row>
    <row r="63" spans="1:35" ht="24.75" hidden="1" customHeight="1">
      <c r="A63" s="35"/>
      <c r="B63" s="431">
        <v>3</v>
      </c>
      <c r="C63" s="421"/>
      <c r="D63" s="421"/>
      <c r="E63" s="421"/>
      <c r="F63" s="421"/>
      <c r="G63" s="435"/>
      <c r="H63" s="433"/>
      <c r="I63" s="434"/>
      <c r="J63" s="39"/>
      <c r="K63" s="2">
        <f>+$K$13</f>
        <v>561220</v>
      </c>
      <c r="L63" s="39"/>
      <c r="M63" s="2"/>
      <c r="N63" s="416"/>
      <c r="O63" s="416"/>
      <c r="P63" s="421"/>
      <c r="Q63" s="422"/>
      <c r="R63" s="422"/>
      <c r="S63" s="446">
        <f>IF(COUNTIF(J63:M65,"CUMPLE")&gt;=1,(G63*I63),0)* (IF(N63="PRESENTÓ CERTIFICADO",1,0))* (IF(O63="ACORDE A ITEM 5.2.1 (T.R.)",1,0) )* ( IF(OR(Q63="SIN OBSERVACIÓN", Q63="REQUERIMIENTOS SUBSANADOS"),1,0)) *(IF(OR(R63="NINGUNO", R63="CUMPLEN CON LO SOLICITADO"),1,0))</f>
        <v>0</v>
      </c>
      <c r="T63" s="417"/>
      <c r="U63" s="37"/>
      <c r="V63" s="37"/>
      <c r="W63" s="8"/>
      <c r="X63" s="8"/>
      <c r="Y63" s="8"/>
      <c r="Z63" s="8"/>
      <c r="AA63" s="8"/>
      <c r="AB63" s="8"/>
      <c r="AC63" s="8"/>
      <c r="AD63" s="37"/>
      <c r="AE63" s="37"/>
      <c r="AF63" s="37"/>
      <c r="AG63" s="37"/>
      <c r="AH63" s="37"/>
      <c r="AI63" s="37"/>
    </row>
    <row r="64" spans="1:35" ht="24.75" hidden="1" customHeight="1">
      <c r="A64" s="35"/>
      <c r="B64" s="417"/>
      <c r="C64" s="417"/>
      <c r="D64" s="417"/>
      <c r="E64" s="417"/>
      <c r="F64" s="417"/>
      <c r="G64" s="417"/>
      <c r="H64" s="417"/>
      <c r="I64" s="417"/>
      <c r="J64" s="39"/>
      <c r="K64" s="2"/>
      <c r="L64" s="39"/>
      <c r="M64" s="2"/>
      <c r="N64" s="417"/>
      <c r="O64" s="417"/>
      <c r="P64" s="417"/>
      <c r="Q64" s="417"/>
      <c r="R64" s="417"/>
      <c r="S64" s="417"/>
      <c r="T64" s="417"/>
      <c r="U64" s="37"/>
      <c r="V64" s="37"/>
      <c r="W64" s="8"/>
      <c r="X64" s="8"/>
      <c r="Y64" s="8"/>
      <c r="Z64" s="8"/>
      <c r="AA64" s="8"/>
      <c r="AB64" s="8"/>
      <c r="AC64" s="8"/>
      <c r="AD64" s="37"/>
      <c r="AE64" s="37"/>
      <c r="AF64" s="37"/>
      <c r="AG64" s="37"/>
      <c r="AH64" s="37"/>
      <c r="AI64" s="37"/>
    </row>
    <row r="65" spans="1:35" ht="24.75" hidden="1" customHeight="1">
      <c r="A65" s="35"/>
      <c r="B65" s="418"/>
      <c r="C65" s="418"/>
      <c r="D65" s="418"/>
      <c r="E65" s="418"/>
      <c r="F65" s="418"/>
      <c r="G65" s="418"/>
      <c r="H65" s="418"/>
      <c r="I65" s="418"/>
      <c r="J65" s="39"/>
      <c r="K65" s="2"/>
      <c r="L65" s="39"/>
      <c r="M65" s="2"/>
      <c r="N65" s="418"/>
      <c r="O65" s="418"/>
      <c r="P65" s="418"/>
      <c r="Q65" s="418"/>
      <c r="R65" s="418"/>
      <c r="S65" s="418"/>
      <c r="T65" s="417"/>
      <c r="U65" s="37"/>
      <c r="V65" s="37"/>
      <c r="W65" s="8"/>
      <c r="X65" s="8"/>
      <c r="Y65" s="8"/>
      <c r="Z65" s="8"/>
      <c r="AA65" s="8"/>
      <c r="AB65" s="8"/>
      <c r="AC65" s="8"/>
      <c r="AD65" s="37"/>
      <c r="AE65" s="37"/>
      <c r="AF65" s="37"/>
      <c r="AG65" s="37"/>
      <c r="AH65" s="37"/>
      <c r="AI65" s="37"/>
    </row>
    <row r="66" spans="1:35" ht="24.75" hidden="1" customHeight="1">
      <c r="A66" s="35"/>
      <c r="B66" s="431">
        <v>4</v>
      </c>
      <c r="C66" s="432"/>
      <c r="D66" s="432"/>
      <c r="E66" s="432"/>
      <c r="F66" s="432"/>
      <c r="G66" s="436"/>
      <c r="H66" s="433"/>
      <c r="I66" s="437"/>
      <c r="J66" s="39"/>
      <c r="K66" s="2">
        <v>531220</v>
      </c>
      <c r="L66" s="39"/>
      <c r="M66" s="2"/>
      <c r="N66" s="416"/>
      <c r="O66" s="416"/>
      <c r="P66" s="421"/>
      <c r="Q66" s="422"/>
      <c r="R66" s="420"/>
      <c r="S66" s="446"/>
      <c r="T66" s="417"/>
      <c r="U66" s="37"/>
      <c r="V66" s="37"/>
      <c r="W66" s="8"/>
      <c r="X66" s="8"/>
      <c r="Y66" s="8"/>
      <c r="Z66" s="8"/>
      <c r="AA66" s="8"/>
      <c r="AB66" s="8"/>
      <c r="AC66" s="8"/>
      <c r="AD66" s="37"/>
      <c r="AE66" s="37"/>
      <c r="AF66" s="37"/>
      <c r="AG66" s="37"/>
      <c r="AH66" s="37"/>
      <c r="AI66" s="37"/>
    </row>
    <row r="67" spans="1:35" ht="24.75" hidden="1" customHeight="1">
      <c r="A67" s="35"/>
      <c r="B67" s="417"/>
      <c r="C67" s="417"/>
      <c r="D67" s="417"/>
      <c r="E67" s="417"/>
      <c r="F67" s="417"/>
      <c r="G67" s="417"/>
      <c r="H67" s="417"/>
      <c r="I67" s="417"/>
      <c r="J67" s="39"/>
      <c r="K67" s="2"/>
      <c r="L67" s="39"/>
      <c r="M67" s="2"/>
      <c r="N67" s="417"/>
      <c r="O67" s="417"/>
      <c r="P67" s="417"/>
      <c r="Q67" s="417"/>
      <c r="R67" s="417"/>
      <c r="S67" s="417"/>
      <c r="T67" s="417"/>
      <c r="U67" s="37"/>
      <c r="V67" s="37"/>
      <c r="W67" s="8"/>
      <c r="X67" s="8"/>
      <c r="Y67" s="8"/>
      <c r="Z67" s="8"/>
      <c r="AA67" s="8"/>
      <c r="AB67" s="8"/>
      <c r="AC67" s="8"/>
      <c r="AD67" s="37"/>
      <c r="AE67" s="37"/>
      <c r="AF67" s="37"/>
      <c r="AG67" s="37"/>
      <c r="AH67" s="37"/>
      <c r="AI67" s="37"/>
    </row>
    <row r="68" spans="1:35" ht="24.75" hidden="1" customHeight="1">
      <c r="A68" s="35"/>
      <c r="B68" s="418"/>
      <c r="C68" s="418"/>
      <c r="D68" s="418"/>
      <c r="E68" s="418"/>
      <c r="F68" s="418"/>
      <c r="G68" s="418"/>
      <c r="H68" s="418"/>
      <c r="I68" s="418"/>
      <c r="J68" s="39"/>
      <c r="K68" s="2"/>
      <c r="L68" s="39"/>
      <c r="M68" s="2"/>
      <c r="N68" s="418"/>
      <c r="O68" s="418"/>
      <c r="P68" s="418"/>
      <c r="Q68" s="418"/>
      <c r="R68" s="418"/>
      <c r="S68" s="418"/>
      <c r="T68" s="417"/>
      <c r="U68" s="37"/>
      <c r="V68" s="37"/>
      <c r="W68" s="8"/>
      <c r="X68" s="8"/>
      <c r="Y68" s="8"/>
      <c r="Z68" s="8"/>
      <c r="AA68" s="8"/>
      <c r="AB68" s="8"/>
      <c r="AC68" s="8"/>
      <c r="AD68" s="37"/>
      <c r="AE68" s="37"/>
      <c r="AF68" s="37"/>
      <c r="AG68" s="37"/>
      <c r="AH68" s="37"/>
      <c r="AI68" s="37"/>
    </row>
    <row r="69" spans="1:35" ht="24.75" hidden="1" customHeight="1">
      <c r="A69" s="35"/>
      <c r="B69" s="431">
        <v>5</v>
      </c>
      <c r="C69" s="421"/>
      <c r="D69" s="421"/>
      <c r="E69" s="421"/>
      <c r="F69" s="421"/>
      <c r="G69" s="435"/>
      <c r="H69" s="433"/>
      <c r="I69" s="434"/>
      <c r="J69" s="39"/>
      <c r="K69" s="2"/>
      <c r="L69" s="39"/>
      <c r="M69" s="2"/>
      <c r="N69" s="416"/>
      <c r="O69" s="416"/>
      <c r="P69" s="421"/>
      <c r="Q69" s="422"/>
      <c r="R69" s="422"/>
      <c r="S69" s="446">
        <f>IF(COUNTIF(J69:M71,"CUMPLE")&gt;=1,(G69*I69),0)* (IF(N69="PRESENTÓ CERTIFICADO",1,0))* (IF(O69="ACORDE A ITEM 5.2.1 (T.R.)",1,0) )* ( IF(OR(Q69="SIN OBSERVACIÓN", Q69="REQUERIMIENTOS SUBSANADOS"),1,0)) *(IF(OR(R69="NINGUNO", R69="CUMPLEN CON LO SOLICITADO"),1,0))</f>
        <v>0</v>
      </c>
      <c r="T69" s="417"/>
      <c r="U69" s="37"/>
      <c r="V69" s="37"/>
      <c r="W69" s="8"/>
      <c r="X69" s="8"/>
      <c r="Y69" s="8"/>
      <c r="Z69" s="8"/>
      <c r="AA69" s="8"/>
      <c r="AB69" s="8"/>
      <c r="AC69" s="8"/>
      <c r="AD69" s="37"/>
      <c r="AE69" s="37"/>
      <c r="AF69" s="37"/>
      <c r="AG69" s="37"/>
      <c r="AH69" s="37"/>
      <c r="AI69" s="37"/>
    </row>
    <row r="70" spans="1:35" ht="24.75" hidden="1" customHeight="1">
      <c r="A70" s="35"/>
      <c r="B70" s="417"/>
      <c r="C70" s="417"/>
      <c r="D70" s="417"/>
      <c r="E70" s="417"/>
      <c r="F70" s="417"/>
      <c r="G70" s="417"/>
      <c r="H70" s="417"/>
      <c r="I70" s="417"/>
      <c r="J70" s="39"/>
      <c r="K70" s="2"/>
      <c r="L70" s="39"/>
      <c r="M70" s="2"/>
      <c r="N70" s="417"/>
      <c r="O70" s="417"/>
      <c r="P70" s="417"/>
      <c r="Q70" s="417"/>
      <c r="R70" s="417"/>
      <c r="S70" s="417"/>
      <c r="T70" s="417"/>
      <c r="U70" s="37"/>
      <c r="V70" s="37"/>
      <c r="W70" s="8"/>
      <c r="X70" s="8"/>
      <c r="Y70" s="8"/>
      <c r="Z70" s="8"/>
      <c r="AA70" s="8"/>
      <c r="AB70" s="8"/>
      <c r="AC70" s="8"/>
      <c r="AD70" s="37"/>
      <c r="AE70" s="37"/>
      <c r="AF70" s="37"/>
      <c r="AG70" s="37"/>
      <c r="AH70" s="37"/>
      <c r="AI70" s="37"/>
    </row>
    <row r="71" spans="1:35" ht="24.75" hidden="1" customHeight="1">
      <c r="A71" s="35"/>
      <c r="B71" s="418"/>
      <c r="C71" s="418"/>
      <c r="D71" s="418"/>
      <c r="E71" s="418"/>
      <c r="F71" s="418"/>
      <c r="G71" s="418"/>
      <c r="H71" s="418"/>
      <c r="I71" s="418"/>
      <c r="J71" s="39"/>
      <c r="K71" s="2"/>
      <c r="L71" s="39"/>
      <c r="M71" s="2"/>
      <c r="N71" s="418"/>
      <c r="O71" s="418"/>
      <c r="P71" s="418"/>
      <c r="Q71" s="418"/>
      <c r="R71" s="418"/>
      <c r="S71" s="418"/>
      <c r="T71" s="418"/>
      <c r="U71" s="37"/>
      <c r="V71" s="37"/>
      <c r="W71" s="8"/>
      <c r="X71" s="8"/>
      <c r="Y71" s="8"/>
      <c r="Z71" s="8"/>
      <c r="AA71" s="37"/>
      <c r="AB71" s="37"/>
      <c r="AC71" s="37"/>
      <c r="AD71" s="37"/>
      <c r="AE71" s="37"/>
      <c r="AF71" s="37"/>
      <c r="AG71" s="37"/>
      <c r="AH71" s="37"/>
      <c r="AI71" s="37"/>
    </row>
    <row r="72" spans="1:35" ht="24.75" customHeight="1">
      <c r="A72" s="24"/>
      <c r="B72" s="438" t="str">
        <f>IF(S73=" "," ",IF(S73&gt;=$H$6,"CUMPLE CON LA EXPERIENCIA REQUERIDA","NO CUMPLE CON LA EXPERIENCIA REQUERIDA"))</f>
        <v>CUMPLE CON LA EXPERIENCIA REQUERIDA</v>
      </c>
      <c r="C72" s="403"/>
      <c r="D72" s="403"/>
      <c r="E72" s="403"/>
      <c r="F72" s="403"/>
      <c r="G72" s="403"/>
      <c r="H72" s="403"/>
      <c r="I72" s="403"/>
      <c r="J72" s="403"/>
      <c r="K72" s="403"/>
      <c r="L72" s="403"/>
      <c r="M72" s="403"/>
      <c r="N72" s="403"/>
      <c r="O72" s="439"/>
      <c r="P72" s="423" t="s">
        <v>52</v>
      </c>
      <c r="Q72" s="424"/>
      <c r="R72" s="45"/>
      <c r="S72" s="46">
        <f>IF(T57="SI",SUM(S57:S71),0)</f>
        <v>8944.89</v>
      </c>
      <c r="T72" s="445" t="str">
        <f>IF(S73=" "," ",IF(S73&gt;=$H$6,"CUMPLE","NO CUMPLE"))</f>
        <v>CUMPLE</v>
      </c>
      <c r="U72" s="24"/>
      <c r="V72" s="24"/>
      <c r="W72" s="8"/>
      <c r="X72" s="8"/>
      <c r="Y72" s="8"/>
      <c r="Z72" s="8"/>
      <c r="AA72" s="24"/>
      <c r="AB72" s="24"/>
      <c r="AC72" s="24"/>
      <c r="AD72" s="24"/>
      <c r="AE72" s="24"/>
      <c r="AF72" s="24"/>
      <c r="AG72" s="24"/>
      <c r="AH72" s="24"/>
      <c r="AI72" s="24"/>
    </row>
    <row r="73" spans="1:35" ht="24.75" customHeight="1">
      <c r="A73" s="37"/>
      <c r="B73" s="440"/>
      <c r="C73" s="441"/>
      <c r="D73" s="441"/>
      <c r="E73" s="441"/>
      <c r="F73" s="441"/>
      <c r="G73" s="441"/>
      <c r="H73" s="441"/>
      <c r="I73" s="441"/>
      <c r="J73" s="441"/>
      <c r="K73" s="441"/>
      <c r="L73" s="441"/>
      <c r="M73" s="441"/>
      <c r="N73" s="441"/>
      <c r="O73" s="442"/>
      <c r="P73" s="423" t="s">
        <v>53</v>
      </c>
      <c r="Q73" s="424"/>
      <c r="R73" s="45"/>
      <c r="S73" s="47">
        <f>IFERROR((S72/$P$6)," ")</f>
        <v>10.388954703832752</v>
      </c>
      <c r="T73" s="418"/>
      <c r="U73" s="37"/>
      <c r="V73" s="37"/>
      <c r="W73" s="8"/>
      <c r="X73" s="8"/>
      <c r="Y73" s="8"/>
      <c r="Z73" s="8"/>
      <c r="AA73" s="37"/>
      <c r="AB73" s="37"/>
      <c r="AC73" s="37"/>
      <c r="AD73" s="37"/>
      <c r="AE73" s="37"/>
      <c r="AF73" s="37"/>
      <c r="AG73" s="37"/>
      <c r="AH73" s="37"/>
      <c r="AI73" s="37"/>
    </row>
    <row r="74" spans="1:35" ht="30" customHeight="1">
      <c r="A74" s="8"/>
      <c r="B74" s="8"/>
      <c r="C74" s="8"/>
      <c r="D74" s="8"/>
      <c r="E74" s="20"/>
      <c r="F74" s="21"/>
      <c r="G74" s="21"/>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row>
    <row r="75" spans="1:35" ht="30" customHeight="1">
      <c r="A75" s="8"/>
      <c r="B75" s="8"/>
      <c r="C75" s="8"/>
      <c r="D75" s="8"/>
      <c r="E75" s="20"/>
      <c r="F75" s="21"/>
      <c r="G75" s="21"/>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row>
    <row r="76" spans="1:35" ht="36" customHeight="1">
      <c r="A76" s="8"/>
      <c r="B76" s="22">
        <v>4</v>
      </c>
      <c r="C76" s="443" t="s">
        <v>54</v>
      </c>
      <c r="D76" s="427"/>
      <c r="E76" s="424"/>
      <c r="F76" s="426" t="str">
        <f>IFERROR(VLOOKUP(B76,LISTA_OFERENTES,2,FALSE)," ")</f>
        <v>AVANTIKA COLOMBIA S.A.S</v>
      </c>
      <c r="G76" s="427"/>
      <c r="H76" s="427"/>
      <c r="I76" s="427"/>
      <c r="J76" s="427"/>
      <c r="K76" s="427"/>
      <c r="L76" s="427"/>
      <c r="M76" s="427"/>
      <c r="N76" s="427"/>
      <c r="O76" s="424"/>
      <c r="P76" s="428" t="s">
        <v>32</v>
      </c>
      <c r="Q76" s="427"/>
      <c r="R76" s="424"/>
      <c r="S76" s="23">
        <f>5-(INT(COUNTBLANK(C79:C93))-10)</f>
        <v>2</v>
      </c>
      <c r="T76" s="24"/>
      <c r="U76" s="8"/>
      <c r="V76" s="8"/>
      <c r="W76" s="8"/>
      <c r="X76" s="8"/>
      <c r="Y76" s="8"/>
      <c r="Z76" s="8"/>
      <c r="AA76" s="8"/>
      <c r="AB76" s="8"/>
      <c r="AC76" s="8"/>
      <c r="AD76" s="8"/>
      <c r="AE76" s="8"/>
      <c r="AF76" s="8"/>
      <c r="AG76" s="8"/>
      <c r="AH76" s="8"/>
      <c r="AI76" s="8"/>
    </row>
    <row r="77" spans="1:35" ht="30" customHeight="1">
      <c r="A77" s="38"/>
      <c r="B77" s="444" t="s">
        <v>33</v>
      </c>
      <c r="C77" s="425" t="s">
        <v>34</v>
      </c>
      <c r="D77" s="425" t="s">
        <v>35</v>
      </c>
      <c r="E77" s="425" t="s">
        <v>36</v>
      </c>
      <c r="F77" s="425" t="s">
        <v>37</v>
      </c>
      <c r="G77" s="425" t="s">
        <v>38</v>
      </c>
      <c r="H77" s="425" t="s">
        <v>39</v>
      </c>
      <c r="I77" s="425" t="s">
        <v>40</v>
      </c>
      <c r="J77" s="429" t="s">
        <v>41</v>
      </c>
      <c r="K77" s="427"/>
      <c r="L77" s="427"/>
      <c r="M77" s="424"/>
      <c r="N77" s="425" t="s">
        <v>42</v>
      </c>
      <c r="O77" s="425" t="s">
        <v>43</v>
      </c>
      <c r="P77" s="48" t="s">
        <v>44</v>
      </c>
      <c r="Q77" s="48"/>
      <c r="R77" s="425" t="s">
        <v>45</v>
      </c>
      <c r="S77" s="425" t="s">
        <v>46</v>
      </c>
      <c r="T77" s="425" t="str">
        <f>T11</f>
        <v xml:space="preserve">CUMPLE CON EL REQUERIMIENTO OBLIGATORIO DE ESTAR CLASIFICADO EN EL CÓDIGOSDE LA CLASIFICAICÓN UNSPSC: </v>
      </c>
      <c r="U77" s="49"/>
      <c r="V77" s="49"/>
      <c r="W77" s="8"/>
      <c r="X77" s="8"/>
      <c r="Y77" s="8"/>
      <c r="Z77" s="8"/>
      <c r="AA77" s="8"/>
      <c r="AB77" s="8"/>
      <c r="AC77" s="8"/>
      <c r="AD77" s="38"/>
      <c r="AE77" s="38"/>
      <c r="AF77" s="38"/>
      <c r="AG77" s="38"/>
      <c r="AH77" s="38"/>
      <c r="AI77" s="38"/>
    </row>
    <row r="78" spans="1:35" ht="105.75" customHeight="1">
      <c r="A78" s="38"/>
      <c r="B78" s="418"/>
      <c r="C78" s="418"/>
      <c r="D78" s="418"/>
      <c r="E78" s="418"/>
      <c r="F78" s="418"/>
      <c r="G78" s="418"/>
      <c r="H78" s="418"/>
      <c r="I78" s="418"/>
      <c r="J78" s="430" t="s">
        <v>55</v>
      </c>
      <c r="K78" s="427"/>
      <c r="L78" s="427"/>
      <c r="M78" s="424"/>
      <c r="N78" s="418"/>
      <c r="O78" s="418"/>
      <c r="P78" s="28" t="s">
        <v>9</v>
      </c>
      <c r="Q78" s="28" t="s">
        <v>50</v>
      </c>
      <c r="R78" s="418"/>
      <c r="S78" s="418"/>
      <c r="T78" s="418"/>
      <c r="U78" s="49"/>
      <c r="V78" s="49"/>
      <c r="W78" s="8"/>
      <c r="X78" s="8"/>
      <c r="Y78" s="8"/>
      <c r="Z78" s="8"/>
      <c r="AA78" s="8"/>
      <c r="AB78" s="8"/>
      <c r="AC78" s="8"/>
      <c r="AD78" s="38"/>
      <c r="AE78" s="38"/>
      <c r="AF78" s="38"/>
      <c r="AG78" s="38"/>
      <c r="AH78" s="38"/>
      <c r="AI78" s="38"/>
    </row>
    <row r="79" spans="1:35" ht="24.75" customHeight="1">
      <c r="A79" s="35"/>
      <c r="B79" s="431">
        <v>1</v>
      </c>
      <c r="C79" s="421">
        <v>211</v>
      </c>
      <c r="D79" s="421"/>
      <c r="E79" s="421"/>
      <c r="F79" s="421" t="s">
        <v>323</v>
      </c>
      <c r="G79" s="435">
        <v>5402.55</v>
      </c>
      <c r="H79" s="433" t="s">
        <v>287</v>
      </c>
      <c r="I79" s="434">
        <v>1</v>
      </c>
      <c r="J79" s="39" t="s">
        <v>283</v>
      </c>
      <c r="K79" s="2">
        <f>+K57</f>
        <v>561220</v>
      </c>
      <c r="L79" s="39"/>
      <c r="M79" s="2"/>
      <c r="N79" s="416" t="s">
        <v>296</v>
      </c>
      <c r="O79" s="416" t="s">
        <v>297</v>
      </c>
      <c r="P79" s="421"/>
      <c r="Q79" s="422" t="s">
        <v>298</v>
      </c>
      <c r="R79" s="422" t="s">
        <v>299</v>
      </c>
      <c r="S79" s="446">
        <f>IF(COUNTIF(J79:M81,"CUMPLE")&gt;=1,(G79*I79),0)* (IF(N79="PRESENTÓ CERTIFICADO",1,0))* (IF(O79="ACORDE A ITEM 5.2.1 (T.R.)",1,0) )* ( IF(OR(Q79="SIN OBSERVACIÓN", Q79="REQUERIMIENTOS SUBSANADOS"),1,0)) *(IF(OR(R79="NINGUNO", R79="CUMPLEN CON LO SOLICITADO"),1,0))</f>
        <v>5402.55</v>
      </c>
      <c r="T79" s="447" t="s">
        <v>171</v>
      </c>
      <c r="U79" s="37"/>
      <c r="V79" s="37"/>
      <c r="W79" s="8"/>
      <c r="X79" s="8"/>
      <c r="Y79" s="8"/>
      <c r="Z79" s="8"/>
      <c r="AA79" s="8"/>
      <c r="AB79" s="8"/>
      <c r="AC79" s="8"/>
      <c r="AD79" s="37"/>
      <c r="AE79" s="37"/>
      <c r="AF79" s="37"/>
      <c r="AG79" s="37"/>
      <c r="AH79" s="37"/>
      <c r="AI79" s="37"/>
    </row>
    <row r="80" spans="1:35" ht="24.75" customHeight="1">
      <c r="A80" s="35"/>
      <c r="B80" s="417"/>
      <c r="C80" s="417"/>
      <c r="D80" s="417"/>
      <c r="E80" s="417"/>
      <c r="F80" s="417"/>
      <c r="G80" s="417"/>
      <c r="H80" s="417"/>
      <c r="I80" s="417"/>
      <c r="J80" s="39" t="s">
        <v>283</v>
      </c>
      <c r="K80" s="2">
        <f>+$K$14</f>
        <v>411233</v>
      </c>
      <c r="L80" s="39"/>
      <c r="M80" s="2"/>
      <c r="N80" s="417"/>
      <c r="O80" s="417"/>
      <c r="P80" s="417"/>
      <c r="Q80" s="417"/>
      <c r="R80" s="417"/>
      <c r="S80" s="417"/>
      <c r="T80" s="417"/>
      <c r="U80" s="37"/>
      <c r="V80" s="37"/>
      <c r="W80" s="8"/>
      <c r="X80" s="8"/>
      <c r="Y80" s="8"/>
      <c r="Z80" s="8"/>
      <c r="AA80" s="8"/>
      <c r="AB80" s="8"/>
      <c r="AC80" s="8"/>
      <c r="AD80" s="37"/>
      <c r="AE80" s="37"/>
      <c r="AF80" s="37"/>
      <c r="AG80" s="37"/>
      <c r="AH80" s="37"/>
      <c r="AI80" s="37"/>
    </row>
    <row r="81" spans="1:35" ht="24.75" customHeight="1">
      <c r="A81" s="35"/>
      <c r="B81" s="418"/>
      <c r="C81" s="418"/>
      <c r="D81" s="418"/>
      <c r="E81" s="418"/>
      <c r="F81" s="418"/>
      <c r="G81" s="418"/>
      <c r="H81" s="418"/>
      <c r="I81" s="418"/>
      <c r="J81" s="39" t="s">
        <v>172</v>
      </c>
      <c r="K81" s="2">
        <f>+$K$15</f>
        <v>421920</v>
      </c>
      <c r="L81" s="39"/>
      <c r="M81" s="2"/>
      <c r="N81" s="418"/>
      <c r="O81" s="418"/>
      <c r="P81" s="418"/>
      <c r="Q81" s="418"/>
      <c r="R81" s="418"/>
      <c r="S81" s="418"/>
      <c r="T81" s="417"/>
      <c r="U81" s="37"/>
      <c r="V81" s="37"/>
      <c r="W81" s="8"/>
      <c r="X81" s="8"/>
      <c r="Y81" s="8"/>
      <c r="Z81" s="8"/>
      <c r="AA81" s="8"/>
      <c r="AB81" s="8"/>
      <c r="AC81" s="8"/>
      <c r="AD81" s="37"/>
      <c r="AE81" s="37"/>
      <c r="AF81" s="37"/>
      <c r="AG81" s="37"/>
      <c r="AH81" s="37"/>
      <c r="AI81" s="37"/>
    </row>
    <row r="82" spans="1:35" ht="24.75" customHeight="1">
      <c r="A82" s="35"/>
      <c r="B82" s="431">
        <v>2</v>
      </c>
      <c r="C82" s="432">
        <v>221</v>
      </c>
      <c r="D82" s="432"/>
      <c r="E82" s="432" t="s">
        <v>324</v>
      </c>
      <c r="F82" s="421" t="s">
        <v>325</v>
      </c>
      <c r="G82" s="436">
        <v>7084.68</v>
      </c>
      <c r="H82" s="433" t="s">
        <v>294</v>
      </c>
      <c r="I82" s="434">
        <v>0.5</v>
      </c>
      <c r="J82" s="39" t="s">
        <v>283</v>
      </c>
      <c r="K82" s="2">
        <f>+K60</f>
        <v>561220</v>
      </c>
      <c r="L82" s="39"/>
      <c r="M82" s="2"/>
      <c r="N82" s="416" t="s">
        <v>296</v>
      </c>
      <c r="O82" s="416" t="s">
        <v>297</v>
      </c>
      <c r="P82" s="421"/>
      <c r="Q82" s="422" t="s">
        <v>298</v>
      </c>
      <c r="R82" s="422" t="s">
        <v>299</v>
      </c>
      <c r="S82" s="446">
        <f>IF(COUNTIF(J82:M84,"CUMPLE")&gt;=1,(G82*I82),0)* (IF(N82="PRESENTÓ CERTIFICADO",1,0))* (IF(O82="ACORDE A ITEM 5.2.1 (T.R.)",1,0) )* ( IF(OR(Q82="SIN OBSERVACIÓN", Q82="REQUERIMIENTOS SUBSANADOS"),1,0)) *(IF(OR(R82="NINGUNO", R82="CUMPLEN CON LO SOLICITADO"),1,0))</f>
        <v>3542.34</v>
      </c>
      <c r="T82" s="417"/>
      <c r="U82" s="37"/>
      <c r="V82" s="37"/>
      <c r="W82" s="8"/>
      <c r="X82" s="8"/>
      <c r="Y82" s="8"/>
      <c r="Z82" s="8"/>
      <c r="AA82" s="8"/>
      <c r="AB82" s="8"/>
      <c r="AC82" s="8"/>
      <c r="AD82" s="37"/>
      <c r="AE82" s="37"/>
      <c r="AF82" s="37"/>
      <c r="AG82" s="37"/>
      <c r="AH82" s="37"/>
      <c r="AI82" s="37"/>
    </row>
    <row r="83" spans="1:35" ht="24.75" customHeight="1">
      <c r="A83" s="35"/>
      <c r="B83" s="417"/>
      <c r="C83" s="417"/>
      <c r="D83" s="417"/>
      <c r="E83" s="417"/>
      <c r="F83" s="417"/>
      <c r="G83" s="417"/>
      <c r="H83" s="417"/>
      <c r="I83" s="417"/>
      <c r="J83" s="39" t="s">
        <v>283</v>
      </c>
      <c r="K83" s="2">
        <f>+$K$14</f>
        <v>411233</v>
      </c>
      <c r="L83" s="39"/>
      <c r="M83" s="2"/>
      <c r="N83" s="417"/>
      <c r="O83" s="417"/>
      <c r="P83" s="417"/>
      <c r="Q83" s="417"/>
      <c r="R83" s="417"/>
      <c r="S83" s="417"/>
      <c r="T83" s="417"/>
      <c r="U83" s="37"/>
      <c r="V83" s="37"/>
      <c r="W83" s="8"/>
      <c r="X83" s="8"/>
      <c r="Y83" s="8"/>
      <c r="Z83" s="8"/>
      <c r="AA83" s="8"/>
      <c r="AB83" s="8"/>
      <c r="AC83" s="8"/>
      <c r="AD83" s="37"/>
      <c r="AE83" s="37"/>
      <c r="AF83" s="37"/>
      <c r="AG83" s="37"/>
      <c r="AH83" s="37"/>
      <c r="AI83" s="37"/>
    </row>
    <row r="84" spans="1:35" ht="24.75" customHeight="1">
      <c r="A84" s="35"/>
      <c r="B84" s="418"/>
      <c r="C84" s="418"/>
      <c r="D84" s="418"/>
      <c r="E84" s="418"/>
      <c r="F84" s="418"/>
      <c r="G84" s="418"/>
      <c r="H84" s="418"/>
      <c r="I84" s="418"/>
      <c r="J84" s="39" t="s">
        <v>172</v>
      </c>
      <c r="K84" s="2">
        <f>+$K$15</f>
        <v>421920</v>
      </c>
      <c r="L84" s="39"/>
      <c r="M84" s="2"/>
      <c r="N84" s="418"/>
      <c r="O84" s="418"/>
      <c r="P84" s="418"/>
      <c r="Q84" s="418"/>
      <c r="R84" s="418"/>
      <c r="S84" s="418"/>
      <c r="T84" s="417"/>
      <c r="U84" s="37"/>
      <c r="V84" s="37"/>
      <c r="W84" s="8"/>
      <c r="X84" s="8"/>
      <c r="Y84" s="8"/>
      <c r="Z84" s="8"/>
      <c r="AA84" s="8"/>
      <c r="AB84" s="8"/>
      <c r="AC84" s="8"/>
      <c r="AD84" s="37"/>
      <c r="AE84" s="37"/>
      <c r="AF84" s="37"/>
      <c r="AG84" s="37"/>
      <c r="AH84" s="37"/>
      <c r="AI84" s="37"/>
    </row>
    <row r="85" spans="1:35" ht="24.75" hidden="1" customHeight="1">
      <c r="A85" s="35"/>
      <c r="B85" s="431">
        <v>3</v>
      </c>
      <c r="C85" s="421"/>
      <c r="D85" s="421"/>
      <c r="E85" s="421"/>
      <c r="F85" s="421"/>
      <c r="G85" s="435"/>
      <c r="H85" s="433"/>
      <c r="I85" s="434"/>
      <c r="J85" s="39"/>
      <c r="K85" s="2">
        <f>+$K$13</f>
        <v>561220</v>
      </c>
      <c r="L85" s="39"/>
      <c r="M85" s="2"/>
      <c r="N85" s="416"/>
      <c r="O85" s="416"/>
      <c r="P85" s="421"/>
      <c r="Q85" s="422"/>
      <c r="R85" s="422"/>
      <c r="S85" s="446">
        <f>IF(COUNTIF(J85:M87,"CUMPLE")&gt;=1,(G85*I85),0)* (IF(N85="PRESENTÓ CERTIFICADO",1,0))* (IF(O85="ACORDE A ITEM 5.2.1 (T.R.)",1,0) )* ( IF(OR(Q85="SIN OBSERVACIÓN", Q85="REQUERIMIENTOS SUBSANADOS"),1,0)) *(IF(OR(R85="NINGUNO", R85="CUMPLEN CON LO SOLICITADO"),1,0))</f>
        <v>0</v>
      </c>
      <c r="T85" s="417"/>
      <c r="U85" s="37"/>
      <c r="V85" s="37"/>
      <c r="W85" s="8"/>
      <c r="X85" s="8"/>
      <c r="Y85" s="8"/>
      <c r="Z85" s="8"/>
      <c r="AA85" s="8"/>
      <c r="AB85" s="8"/>
      <c r="AC85" s="8"/>
      <c r="AD85" s="37"/>
      <c r="AE85" s="37"/>
      <c r="AF85" s="37"/>
      <c r="AG85" s="37"/>
      <c r="AH85" s="37"/>
      <c r="AI85" s="37"/>
    </row>
    <row r="86" spans="1:35" ht="24.75" hidden="1" customHeight="1">
      <c r="A86" s="35"/>
      <c r="B86" s="417"/>
      <c r="C86" s="417"/>
      <c r="D86" s="417"/>
      <c r="E86" s="417"/>
      <c r="F86" s="417"/>
      <c r="G86" s="417"/>
      <c r="H86" s="417"/>
      <c r="I86" s="417"/>
      <c r="J86" s="39"/>
      <c r="K86" s="2"/>
      <c r="L86" s="39"/>
      <c r="M86" s="2"/>
      <c r="N86" s="417"/>
      <c r="O86" s="417"/>
      <c r="P86" s="417"/>
      <c r="Q86" s="417"/>
      <c r="R86" s="417"/>
      <c r="S86" s="417"/>
      <c r="T86" s="417"/>
      <c r="U86" s="37"/>
      <c r="V86" s="37"/>
      <c r="W86" s="8"/>
      <c r="X86" s="8"/>
      <c r="Y86" s="8"/>
      <c r="Z86" s="8"/>
      <c r="AA86" s="8"/>
      <c r="AB86" s="8"/>
      <c r="AC86" s="8"/>
      <c r="AD86" s="37"/>
      <c r="AE86" s="37"/>
      <c r="AF86" s="37"/>
      <c r="AG86" s="37"/>
      <c r="AH86" s="37"/>
      <c r="AI86" s="37"/>
    </row>
    <row r="87" spans="1:35" ht="24.75" hidden="1" customHeight="1">
      <c r="A87" s="35"/>
      <c r="B87" s="418"/>
      <c r="C87" s="418"/>
      <c r="D87" s="418"/>
      <c r="E87" s="418"/>
      <c r="F87" s="418"/>
      <c r="G87" s="418"/>
      <c r="H87" s="418"/>
      <c r="I87" s="418"/>
      <c r="J87" s="39"/>
      <c r="K87" s="2"/>
      <c r="L87" s="39"/>
      <c r="M87" s="2"/>
      <c r="N87" s="418"/>
      <c r="O87" s="418"/>
      <c r="P87" s="418"/>
      <c r="Q87" s="418"/>
      <c r="R87" s="418"/>
      <c r="S87" s="418"/>
      <c r="T87" s="417"/>
      <c r="U87" s="37"/>
      <c r="V87" s="37"/>
      <c r="W87" s="8"/>
      <c r="X87" s="8"/>
      <c r="Y87" s="8"/>
      <c r="Z87" s="8"/>
      <c r="AA87" s="8"/>
      <c r="AB87" s="8"/>
      <c r="AC87" s="8"/>
      <c r="AD87" s="37"/>
      <c r="AE87" s="37"/>
      <c r="AF87" s="37"/>
      <c r="AG87" s="37"/>
      <c r="AH87" s="37"/>
      <c r="AI87" s="37"/>
    </row>
    <row r="88" spans="1:35" ht="24.75" hidden="1" customHeight="1">
      <c r="A88" s="35"/>
      <c r="B88" s="431">
        <v>4</v>
      </c>
      <c r="C88" s="432"/>
      <c r="D88" s="432"/>
      <c r="E88" s="432"/>
      <c r="F88" s="432"/>
      <c r="G88" s="436"/>
      <c r="H88" s="433"/>
      <c r="I88" s="437"/>
      <c r="J88" s="39"/>
      <c r="K88" s="2">
        <v>531220</v>
      </c>
      <c r="L88" s="39"/>
      <c r="M88" s="2"/>
      <c r="N88" s="416"/>
      <c r="O88" s="416"/>
      <c r="P88" s="419"/>
      <c r="Q88" s="420"/>
      <c r="R88" s="420"/>
      <c r="S88" s="446">
        <f>IF(COUNTIF(J88:M90,"CUMPLE")&gt;=1,(G88*I88),0)* (IF(N88="PRESENTÓ CERTIFICADO",1,0))* (IF(O88="ACORDE A ITEM 5.2.1 (T.R.)",1,0) )* ( IF(OR(Q88="SIN OBSERVACIÓN", Q88="REQUERIMIENTOS SUBSANADOS"),1,0)) *(IF(OR(R88="NINGUNO", R88="CUMPLEN CON LO SOLICITADO"),1,0))</f>
        <v>0</v>
      </c>
      <c r="T88" s="417"/>
      <c r="U88" s="37"/>
      <c r="V88" s="37"/>
      <c r="W88" s="8"/>
      <c r="X88" s="8"/>
      <c r="Y88" s="8"/>
      <c r="Z88" s="8"/>
      <c r="AA88" s="8"/>
      <c r="AB88" s="8"/>
      <c r="AC88" s="8"/>
      <c r="AD88" s="37"/>
      <c r="AE88" s="37"/>
      <c r="AF88" s="37"/>
      <c r="AG88" s="37"/>
      <c r="AH88" s="37"/>
      <c r="AI88" s="37"/>
    </row>
    <row r="89" spans="1:35" ht="24.75" hidden="1" customHeight="1">
      <c r="A89" s="35"/>
      <c r="B89" s="417"/>
      <c r="C89" s="417"/>
      <c r="D89" s="417"/>
      <c r="E89" s="417"/>
      <c r="F89" s="417"/>
      <c r="G89" s="417"/>
      <c r="H89" s="417"/>
      <c r="I89" s="417"/>
      <c r="J89" s="39"/>
      <c r="K89" s="2"/>
      <c r="L89" s="39"/>
      <c r="M89" s="2"/>
      <c r="N89" s="417"/>
      <c r="O89" s="417"/>
      <c r="P89" s="417"/>
      <c r="Q89" s="417"/>
      <c r="R89" s="417"/>
      <c r="S89" s="417"/>
      <c r="T89" s="417"/>
      <c r="U89" s="37"/>
      <c r="V89" s="37"/>
      <c r="W89" s="8"/>
      <c r="X89" s="8"/>
      <c r="Y89" s="8"/>
      <c r="Z89" s="8"/>
      <c r="AA89" s="8"/>
      <c r="AB89" s="8"/>
      <c r="AC89" s="8"/>
      <c r="AD89" s="37"/>
      <c r="AE89" s="37"/>
      <c r="AF89" s="37"/>
      <c r="AG89" s="37"/>
      <c r="AH89" s="37"/>
      <c r="AI89" s="37"/>
    </row>
    <row r="90" spans="1:35" ht="24.75" hidden="1" customHeight="1">
      <c r="A90" s="35"/>
      <c r="B90" s="418"/>
      <c r="C90" s="418"/>
      <c r="D90" s="418"/>
      <c r="E90" s="418"/>
      <c r="F90" s="418"/>
      <c r="G90" s="418"/>
      <c r="H90" s="418"/>
      <c r="I90" s="418"/>
      <c r="J90" s="39"/>
      <c r="K90" s="2"/>
      <c r="L90" s="39"/>
      <c r="M90" s="2"/>
      <c r="N90" s="418"/>
      <c r="O90" s="418"/>
      <c r="P90" s="418"/>
      <c r="Q90" s="418"/>
      <c r="R90" s="418"/>
      <c r="S90" s="418"/>
      <c r="T90" s="417"/>
      <c r="U90" s="37"/>
      <c r="V90" s="37"/>
      <c r="W90" s="8"/>
      <c r="X90" s="8"/>
      <c r="Y90" s="8"/>
      <c r="Z90" s="8"/>
      <c r="AA90" s="8"/>
      <c r="AB90" s="8"/>
      <c r="AC90" s="8"/>
      <c r="AD90" s="37"/>
      <c r="AE90" s="37"/>
      <c r="AF90" s="37"/>
      <c r="AG90" s="37"/>
      <c r="AH90" s="37"/>
      <c r="AI90" s="37"/>
    </row>
    <row r="91" spans="1:35" ht="24.75" hidden="1" customHeight="1">
      <c r="A91" s="35"/>
      <c r="B91" s="431">
        <v>5</v>
      </c>
      <c r="C91" s="421"/>
      <c r="D91" s="421"/>
      <c r="E91" s="421"/>
      <c r="F91" s="421"/>
      <c r="G91" s="435"/>
      <c r="H91" s="433"/>
      <c r="I91" s="434"/>
      <c r="J91" s="39"/>
      <c r="K91" s="2"/>
      <c r="L91" s="39"/>
      <c r="M91" s="2"/>
      <c r="N91" s="416"/>
      <c r="O91" s="416"/>
      <c r="P91" s="421"/>
      <c r="Q91" s="422"/>
      <c r="R91" s="422"/>
      <c r="S91" s="446">
        <f>IF(COUNTIF(J91:M93,"CUMPLE")&gt;=1,(G91*I91),0)* (IF(N91="PRESENTÓ CERTIFICADO",1,0))* (IF(O91="ACORDE A ITEM 5.2.1 (T.R.)",1,0) )* ( IF(OR(Q91="SIN OBSERVACIÓN", Q91="REQUERIMIENTOS SUBSANADOS"),1,0)) *(IF(OR(R91="NINGUNO", R91="CUMPLEN CON LO SOLICITADO"),1,0))</f>
        <v>0</v>
      </c>
      <c r="T91" s="417"/>
      <c r="U91" s="37"/>
      <c r="V91" s="37"/>
      <c r="W91" s="8"/>
      <c r="X91" s="8"/>
      <c r="Y91" s="8"/>
      <c r="Z91" s="8"/>
      <c r="AA91" s="8"/>
      <c r="AB91" s="8"/>
      <c r="AC91" s="8"/>
      <c r="AD91" s="37"/>
      <c r="AE91" s="37"/>
      <c r="AF91" s="37"/>
      <c r="AG91" s="37"/>
      <c r="AH91" s="37"/>
      <c r="AI91" s="37"/>
    </row>
    <row r="92" spans="1:35" ht="24.75" hidden="1" customHeight="1">
      <c r="A92" s="35"/>
      <c r="B92" s="417"/>
      <c r="C92" s="417"/>
      <c r="D92" s="417"/>
      <c r="E92" s="417"/>
      <c r="F92" s="417"/>
      <c r="G92" s="417"/>
      <c r="H92" s="417"/>
      <c r="I92" s="417"/>
      <c r="J92" s="39"/>
      <c r="K92" s="2"/>
      <c r="L92" s="39"/>
      <c r="M92" s="2"/>
      <c r="N92" s="417"/>
      <c r="O92" s="417"/>
      <c r="P92" s="417"/>
      <c r="Q92" s="417"/>
      <c r="R92" s="417"/>
      <c r="S92" s="417"/>
      <c r="T92" s="417"/>
      <c r="U92" s="37"/>
      <c r="V92" s="37"/>
      <c r="W92" s="8"/>
      <c r="X92" s="8"/>
      <c r="Y92" s="8"/>
      <c r="Z92" s="8"/>
      <c r="AA92" s="8"/>
      <c r="AB92" s="8"/>
      <c r="AC92" s="8"/>
      <c r="AD92" s="37"/>
      <c r="AE92" s="37"/>
      <c r="AF92" s="37"/>
      <c r="AG92" s="37"/>
      <c r="AH92" s="37"/>
      <c r="AI92" s="37"/>
    </row>
    <row r="93" spans="1:35" ht="24.75" hidden="1" customHeight="1">
      <c r="A93" s="35"/>
      <c r="B93" s="418"/>
      <c r="C93" s="418"/>
      <c r="D93" s="418"/>
      <c r="E93" s="418"/>
      <c r="F93" s="418"/>
      <c r="G93" s="418"/>
      <c r="H93" s="418"/>
      <c r="I93" s="418"/>
      <c r="J93" s="39"/>
      <c r="K93" s="2"/>
      <c r="L93" s="39"/>
      <c r="M93" s="2"/>
      <c r="N93" s="418"/>
      <c r="O93" s="418"/>
      <c r="P93" s="418"/>
      <c r="Q93" s="418"/>
      <c r="R93" s="418"/>
      <c r="S93" s="418"/>
      <c r="T93" s="418"/>
      <c r="U93" s="37"/>
      <c r="V93" s="37"/>
      <c r="W93" s="8"/>
      <c r="X93" s="8"/>
      <c r="Y93" s="8"/>
      <c r="Z93" s="8"/>
      <c r="AA93" s="37"/>
      <c r="AB93" s="37"/>
      <c r="AC93" s="37"/>
      <c r="AD93" s="37"/>
      <c r="AE93" s="37"/>
      <c r="AF93" s="37"/>
      <c r="AG93" s="37"/>
      <c r="AH93" s="37"/>
      <c r="AI93" s="37"/>
    </row>
    <row r="94" spans="1:35" ht="24.75" customHeight="1">
      <c r="A94" s="24"/>
      <c r="B94" s="438" t="str">
        <f>IF(S95=" "," ",IF(S95&gt;=$H$6,"CUMPLE CON LA EXPERIENCIA REQUERIDA","NO CUMPLE CON LA EXPERIENCIA REQUERIDA"))</f>
        <v>CUMPLE CON LA EXPERIENCIA REQUERIDA</v>
      </c>
      <c r="C94" s="403"/>
      <c r="D94" s="403"/>
      <c r="E94" s="403"/>
      <c r="F94" s="403"/>
      <c r="G94" s="403"/>
      <c r="H94" s="403"/>
      <c r="I94" s="403"/>
      <c r="J94" s="403"/>
      <c r="K94" s="403"/>
      <c r="L94" s="403"/>
      <c r="M94" s="403"/>
      <c r="N94" s="403"/>
      <c r="O94" s="439"/>
      <c r="P94" s="423" t="s">
        <v>52</v>
      </c>
      <c r="Q94" s="424"/>
      <c r="R94" s="45"/>
      <c r="S94" s="46">
        <f>IF(T79="SI",SUM(S79:S93),0)</f>
        <v>8944.89</v>
      </c>
      <c r="T94" s="445" t="str">
        <f>IF(S95=" "," ",IF(S95&gt;=$H$6,"CUMPLE","NO CUMPLE"))</f>
        <v>CUMPLE</v>
      </c>
      <c r="U94" s="24"/>
      <c r="V94" s="24"/>
      <c r="W94" s="8"/>
      <c r="X94" s="8"/>
      <c r="Y94" s="8"/>
      <c r="Z94" s="8"/>
      <c r="AA94" s="24"/>
      <c r="AB94" s="24"/>
      <c r="AC94" s="24"/>
      <c r="AD94" s="24"/>
      <c r="AE94" s="24"/>
      <c r="AF94" s="24"/>
      <c r="AG94" s="24"/>
      <c r="AH94" s="24"/>
      <c r="AI94" s="24"/>
    </row>
    <row r="95" spans="1:35" ht="24.75" customHeight="1">
      <c r="A95" s="37"/>
      <c r="B95" s="440"/>
      <c r="C95" s="441"/>
      <c r="D95" s="441"/>
      <c r="E95" s="441"/>
      <c r="F95" s="441"/>
      <c r="G95" s="441"/>
      <c r="H95" s="441"/>
      <c r="I95" s="441"/>
      <c r="J95" s="441"/>
      <c r="K95" s="441"/>
      <c r="L95" s="441"/>
      <c r="M95" s="441"/>
      <c r="N95" s="441"/>
      <c r="O95" s="442"/>
      <c r="P95" s="423" t="s">
        <v>53</v>
      </c>
      <c r="Q95" s="424"/>
      <c r="R95" s="45"/>
      <c r="S95" s="47">
        <f>IFERROR((S94/$P$6)," ")</f>
        <v>10.388954703832752</v>
      </c>
      <c r="T95" s="418"/>
      <c r="U95" s="37"/>
      <c r="V95" s="37"/>
      <c r="W95" s="8"/>
      <c r="X95" s="8"/>
      <c r="Y95" s="8"/>
      <c r="Z95" s="8"/>
      <c r="AA95" s="37"/>
      <c r="AB95" s="37"/>
      <c r="AC95" s="37"/>
      <c r="AD95" s="37"/>
      <c r="AE95" s="37"/>
      <c r="AF95" s="37"/>
      <c r="AG95" s="37"/>
      <c r="AH95" s="37"/>
      <c r="AI95" s="37"/>
    </row>
    <row r="96" spans="1:35" ht="30" customHeight="1">
      <c r="A96" s="8"/>
      <c r="B96" s="8"/>
      <c r="C96" s="8"/>
      <c r="D96" s="8"/>
      <c r="E96" s="20"/>
      <c r="F96" s="21"/>
      <c r="G96" s="21"/>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row>
    <row r="97" spans="1:35" ht="30" customHeight="1">
      <c r="A97" s="8"/>
      <c r="B97" s="8"/>
      <c r="C97" s="8"/>
      <c r="D97" s="8"/>
      <c r="E97" s="20"/>
      <c r="F97" s="21"/>
      <c r="G97" s="21"/>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row>
    <row r="98" spans="1:35" ht="30" customHeight="1">
      <c r="A98" s="8"/>
      <c r="B98" s="8"/>
      <c r="C98" s="8"/>
      <c r="D98" s="8"/>
      <c r="E98" s="20"/>
      <c r="F98" s="21"/>
      <c r="G98" s="21"/>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row>
    <row r="99" spans="1:35" ht="30" customHeight="1">
      <c r="A99" s="8"/>
      <c r="B99" s="8"/>
      <c r="C99" s="8"/>
      <c r="D99" s="8"/>
      <c r="E99" s="20"/>
      <c r="F99" s="21"/>
      <c r="G99" s="21"/>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row>
    <row r="100" spans="1:35" ht="30" customHeight="1">
      <c r="A100" s="8"/>
      <c r="B100" s="8"/>
      <c r="C100" s="8"/>
      <c r="D100" s="8"/>
      <c r="E100" s="20"/>
      <c r="F100" s="21"/>
      <c r="G100" s="21"/>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row>
    <row r="101" spans="1:35" ht="30" customHeight="1">
      <c r="A101" s="8"/>
      <c r="B101" s="8"/>
      <c r="C101" s="8"/>
      <c r="D101" s="8"/>
      <c r="E101" s="20"/>
      <c r="F101" s="21"/>
      <c r="G101" s="21"/>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row>
    <row r="102" spans="1:35" ht="30" customHeight="1">
      <c r="A102" s="8"/>
      <c r="B102" s="8"/>
      <c r="C102" s="8"/>
      <c r="D102" s="8"/>
      <c r="E102" s="20"/>
      <c r="F102" s="21"/>
      <c r="G102" s="21"/>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row>
    <row r="103" spans="1:35" ht="30" customHeight="1">
      <c r="A103" s="8"/>
      <c r="B103" s="8"/>
      <c r="C103" s="8"/>
      <c r="D103" s="8"/>
      <c r="E103" s="20"/>
      <c r="F103" s="21"/>
      <c r="G103" s="21"/>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row>
    <row r="104" spans="1:35" ht="30" customHeight="1">
      <c r="A104" s="8"/>
      <c r="B104" s="8"/>
      <c r="C104" s="8"/>
      <c r="D104" s="8"/>
      <c r="E104" s="20"/>
      <c r="F104" s="21"/>
      <c r="G104" s="21"/>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row>
    <row r="105" spans="1:35" ht="30" customHeight="1">
      <c r="A105" s="8"/>
      <c r="B105" s="8"/>
      <c r="C105" s="8"/>
      <c r="D105" s="8"/>
      <c r="E105" s="20"/>
      <c r="F105" s="21"/>
      <c r="G105" s="21"/>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row r="106" spans="1:35" ht="30" customHeight="1">
      <c r="A106" s="8"/>
      <c r="B106" s="8"/>
      <c r="C106" s="8"/>
      <c r="D106" s="8"/>
      <c r="E106" s="20"/>
      <c r="F106" s="21"/>
      <c r="G106" s="21"/>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row>
    <row r="107" spans="1:35" ht="30" customHeight="1">
      <c r="A107" s="8"/>
      <c r="B107" s="8"/>
      <c r="C107" s="8"/>
      <c r="D107" s="8"/>
      <c r="E107" s="20"/>
      <c r="F107" s="21"/>
      <c r="G107" s="21"/>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row>
    <row r="108" spans="1:35" ht="30" customHeight="1">
      <c r="A108" s="8"/>
      <c r="B108" s="8"/>
      <c r="C108" s="8"/>
      <c r="D108" s="8"/>
      <c r="E108" s="20"/>
      <c r="F108" s="21"/>
      <c r="G108" s="21"/>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row>
    <row r="109" spans="1:35" ht="30" customHeight="1">
      <c r="A109" s="8"/>
      <c r="B109" s="8"/>
      <c r="C109" s="8"/>
      <c r="D109" s="8"/>
      <c r="E109" s="20"/>
      <c r="F109" s="21"/>
      <c r="G109" s="21"/>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row>
    <row r="110" spans="1:35" ht="30" customHeight="1">
      <c r="A110" s="8"/>
      <c r="B110" s="8"/>
      <c r="C110" s="8"/>
      <c r="D110" s="8"/>
      <c r="E110" s="20"/>
      <c r="F110" s="21"/>
      <c r="G110" s="21"/>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row>
    <row r="111" spans="1:35" ht="30" customHeight="1">
      <c r="A111" s="8"/>
      <c r="B111" s="8"/>
      <c r="C111" s="8"/>
      <c r="D111" s="8"/>
      <c r="E111" s="20"/>
      <c r="F111" s="21"/>
      <c r="G111" s="21"/>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row>
    <row r="112" spans="1:35" ht="30" customHeight="1">
      <c r="A112" s="8"/>
      <c r="B112" s="8"/>
      <c r="C112" s="8"/>
      <c r="D112" s="8"/>
      <c r="E112" s="20"/>
      <c r="F112" s="21"/>
      <c r="G112" s="21"/>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row>
    <row r="113" spans="1:35" ht="30" customHeight="1">
      <c r="A113" s="8"/>
      <c r="B113" s="8"/>
      <c r="C113" s="8"/>
      <c r="D113" s="8"/>
      <c r="E113" s="20"/>
      <c r="F113" s="21"/>
      <c r="G113" s="21"/>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row>
    <row r="114" spans="1:35" ht="30" customHeight="1">
      <c r="A114" s="8"/>
      <c r="B114" s="8"/>
      <c r="C114" s="8"/>
      <c r="D114" s="8"/>
      <c r="E114" s="20"/>
      <c r="F114" s="21"/>
      <c r="G114" s="21"/>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row>
    <row r="115" spans="1:35" ht="30" customHeight="1">
      <c r="A115" s="8"/>
      <c r="B115" s="8"/>
      <c r="C115" s="8"/>
      <c r="D115" s="8"/>
      <c r="E115" s="20"/>
      <c r="F115" s="21"/>
      <c r="G115" s="21"/>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row>
    <row r="116" spans="1:35" ht="30" customHeight="1">
      <c r="A116" s="8"/>
      <c r="B116" s="8"/>
      <c r="C116" s="8"/>
      <c r="D116" s="8"/>
      <c r="E116" s="20"/>
      <c r="F116" s="21"/>
      <c r="G116" s="21"/>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row>
    <row r="117" spans="1:35" ht="30" customHeight="1">
      <c r="A117" s="8"/>
      <c r="B117" s="8"/>
      <c r="C117" s="8"/>
      <c r="D117" s="8"/>
      <c r="E117" s="20"/>
      <c r="F117" s="21"/>
      <c r="G117" s="21"/>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row>
    <row r="118" spans="1:35" ht="30" customHeight="1">
      <c r="A118" s="8"/>
      <c r="B118" s="8"/>
      <c r="C118" s="8"/>
      <c r="D118" s="8"/>
      <c r="E118" s="20"/>
      <c r="F118" s="21"/>
      <c r="G118" s="21"/>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row>
    <row r="119" spans="1:35" ht="30" customHeight="1">
      <c r="A119" s="8"/>
      <c r="B119" s="8"/>
      <c r="C119" s="8"/>
      <c r="D119" s="8"/>
      <c r="E119" s="20"/>
      <c r="F119" s="21"/>
      <c r="G119" s="21"/>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row>
    <row r="120" spans="1:35" ht="30" customHeight="1">
      <c r="A120" s="8"/>
      <c r="B120" s="8"/>
      <c r="C120" s="8"/>
      <c r="D120" s="8"/>
      <c r="E120" s="20"/>
      <c r="F120" s="21"/>
      <c r="G120" s="21"/>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row>
    <row r="121" spans="1:35" ht="30" customHeight="1">
      <c r="A121" s="8"/>
      <c r="B121" s="8"/>
      <c r="C121" s="8"/>
      <c r="D121" s="8"/>
      <c r="E121" s="20"/>
      <c r="F121" s="21"/>
      <c r="G121" s="21"/>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row>
    <row r="122" spans="1:35" ht="30" customHeight="1">
      <c r="A122" s="8"/>
      <c r="B122" s="8"/>
      <c r="C122" s="8"/>
      <c r="D122" s="8"/>
      <c r="E122" s="20"/>
      <c r="F122" s="21"/>
      <c r="G122" s="21"/>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row>
    <row r="123" spans="1:35" ht="30" customHeight="1">
      <c r="A123" s="8"/>
      <c r="B123" s="8"/>
      <c r="C123" s="8"/>
      <c r="D123" s="8"/>
      <c r="E123" s="20"/>
      <c r="F123" s="21"/>
      <c r="G123" s="21"/>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row>
    <row r="124" spans="1:35" ht="30" customHeight="1">
      <c r="A124" s="8"/>
      <c r="B124" s="8"/>
      <c r="C124" s="8"/>
      <c r="D124" s="8"/>
      <c r="E124" s="20"/>
      <c r="F124" s="21"/>
      <c r="G124" s="21"/>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row>
    <row r="125" spans="1:35" ht="30" customHeight="1">
      <c r="A125" s="8"/>
      <c r="B125" s="8"/>
      <c r="C125" s="8"/>
      <c r="D125" s="8"/>
      <c r="E125" s="20"/>
      <c r="F125" s="21"/>
      <c r="G125" s="21"/>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row>
    <row r="126" spans="1:35" ht="30" customHeight="1">
      <c r="A126" s="8"/>
      <c r="B126" s="8"/>
      <c r="C126" s="8"/>
      <c r="D126" s="8"/>
      <c r="E126" s="20"/>
      <c r="F126" s="21"/>
      <c r="G126" s="21"/>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row>
    <row r="127" spans="1:35" ht="30" customHeight="1">
      <c r="A127" s="8"/>
      <c r="B127" s="8"/>
      <c r="C127" s="8"/>
      <c r="D127" s="8"/>
      <c r="E127" s="20"/>
      <c r="F127" s="21"/>
      <c r="G127" s="21"/>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row>
    <row r="128" spans="1:35" ht="30" customHeight="1">
      <c r="A128" s="8"/>
      <c r="B128" s="8"/>
      <c r="C128" s="8"/>
      <c r="D128" s="8"/>
      <c r="E128" s="20"/>
      <c r="F128" s="21"/>
      <c r="G128" s="21"/>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row>
    <row r="129" spans="1:35" ht="30" customHeight="1">
      <c r="A129" s="8"/>
      <c r="B129" s="8"/>
      <c r="C129" s="8"/>
      <c r="D129" s="8"/>
      <c r="E129" s="20"/>
      <c r="F129" s="21"/>
      <c r="G129" s="21"/>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row>
    <row r="130" spans="1:35" ht="30" customHeight="1">
      <c r="A130" s="8"/>
      <c r="B130" s="8"/>
      <c r="C130" s="8"/>
      <c r="D130" s="8"/>
      <c r="E130" s="20"/>
      <c r="F130" s="21"/>
      <c r="G130" s="21"/>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row>
    <row r="131" spans="1:35" ht="30" customHeight="1">
      <c r="A131" s="8"/>
      <c r="B131" s="8"/>
      <c r="C131" s="8"/>
      <c r="D131" s="8"/>
      <c r="E131" s="20"/>
      <c r="F131" s="21"/>
      <c r="G131" s="21"/>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row>
    <row r="132" spans="1:35" ht="30" customHeight="1">
      <c r="A132" s="8"/>
      <c r="B132" s="8"/>
      <c r="C132" s="8"/>
      <c r="D132" s="8"/>
      <c r="E132" s="20"/>
      <c r="F132" s="21"/>
      <c r="G132" s="21"/>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row>
    <row r="133" spans="1:35" ht="30" customHeight="1">
      <c r="A133" s="8"/>
      <c r="B133" s="8"/>
      <c r="C133" s="8"/>
      <c r="D133" s="8"/>
      <c r="E133" s="20"/>
      <c r="F133" s="21"/>
      <c r="G133" s="21"/>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row>
    <row r="134" spans="1:35" ht="30" customHeight="1">
      <c r="A134" s="8"/>
      <c r="B134" s="8"/>
      <c r="C134" s="8"/>
      <c r="D134" s="8"/>
      <c r="E134" s="20"/>
      <c r="F134" s="21"/>
      <c r="G134" s="21"/>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row>
    <row r="135" spans="1:35" ht="30" customHeight="1">
      <c r="A135" s="8"/>
      <c r="B135" s="8"/>
      <c r="C135" s="8"/>
      <c r="D135" s="8"/>
      <c r="E135" s="20"/>
      <c r="F135" s="21"/>
      <c r="G135" s="21"/>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row>
    <row r="136" spans="1:35" ht="30" customHeight="1">
      <c r="A136" s="8"/>
      <c r="B136" s="8"/>
      <c r="C136" s="8"/>
      <c r="D136" s="8"/>
      <c r="E136" s="20"/>
      <c r="F136" s="21"/>
      <c r="G136" s="21"/>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row>
    <row r="137" spans="1:35" ht="30" customHeight="1">
      <c r="A137" s="8"/>
      <c r="B137" s="8"/>
      <c r="C137" s="8"/>
      <c r="D137" s="8"/>
      <c r="E137" s="20"/>
      <c r="F137" s="21"/>
      <c r="G137" s="21"/>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row>
    <row r="138" spans="1:35" ht="30" customHeight="1">
      <c r="A138" s="8"/>
      <c r="B138" s="8"/>
      <c r="C138" s="8"/>
      <c r="D138" s="8"/>
      <c r="E138" s="20"/>
      <c r="F138" s="21"/>
      <c r="G138" s="21"/>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row>
    <row r="139" spans="1:35" ht="30" customHeight="1">
      <c r="A139" s="8"/>
      <c r="B139" s="8"/>
      <c r="C139" s="8"/>
      <c r="D139" s="8"/>
      <c r="E139" s="20"/>
      <c r="F139" s="21"/>
      <c r="G139" s="21"/>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row>
    <row r="140" spans="1:35" ht="30" customHeight="1">
      <c r="A140" s="8"/>
      <c r="B140" s="8"/>
      <c r="C140" s="8"/>
      <c r="D140" s="8"/>
      <c r="E140" s="20"/>
      <c r="F140" s="21"/>
      <c r="G140" s="21"/>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row>
    <row r="141" spans="1:35" ht="30" customHeight="1">
      <c r="A141" s="8"/>
      <c r="B141" s="8"/>
      <c r="C141" s="8"/>
      <c r="D141" s="8"/>
      <c r="E141" s="20"/>
      <c r="F141" s="21"/>
      <c r="G141" s="21"/>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row>
    <row r="142" spans="1:35" ht="30" customHeight="1">
      <c r="A142" s="8"/>
      <c r="B142" s="8"/>
      <c r="C142" s="8"/>
      <c r="D142" s="8"/>
      <c r="E142" s="20"/>
      <c r="F142" s="21"/>
      <c r="G142" s="21"/>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row>
    <row r="143" spans="1:35" ht="30" customHeight="1">
      <c r="A143" s="8"/>
      <c r="B143" s="8"/>
      <c r="C143" s="8"/>
      <c r="D143" s="8"/>
      <c r="E143" s="20"/>
      <c r="F143" s="21"/>
      <c r="G143" s="21"/>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row>
    <row r="144" spans="1:35" ht="30" customHeight="1">
      <c r="A144" s="8"/>
      <c r="B144" s="8"/>
      <c r="C144" s="8"/>
      <c r="D144" s="8"/>
      <c r="E144" s="20"/>
      <c r="F144" s="21"/>
      <c r="G144" s="21"/>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row>
    <row r="145" spans="1:35" ht="30" customHeight="1">
      <c r="A145" s="8"/>
      <c r="B145" s="8"/>
      <c r="C145" s="8"/>
      <c r="D145" s="8"/>
      <c r="E145" s="20"/>
      <c r="F145" s="21"/>
      <c r="G145" s="21"/>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row>
    <row r="146" spans="1:35" ht="30" customHeight="1">
      <c r="A146" s="8"/>
      <c r="B146" s="8"/>
      <c r="C146" s="8"/>
      <c r="D146" s="8"/>
      <c r="E146" s="20"/>
      <c r="F146" s="21"/>
      <c r="G146" s="21"/>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row>
    <row r="147" spans="1:35" ht="30" customHeight="1">
      <c r="A147" s="8"/>
      <c r="B147" s="8"/>
      <c r="C147" s="8"/>
      <c r="D147" s="8"/>
      <c r="E147" s="20"/>
      <c r="F147" s="21"/>
      <c r="G147" s="21"/>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row>
    <row r="148" spans="1:35" ht="30" customHeight="1">
      <c r="A148" s="8"/>
      <c r="B148" s="8"/>
      <c r="C148" s="8"/>
      <c r="D148" s="8"/>
      <c r="E148" s="20"/>
      <c r="F148" s="21"/>
      <c r="G148" s="21"/>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row>
    <row r="149" spans="1:35" ht="30" customHeight="1">
      <c r="A149" s="8"/>
      <c r="B149" s="8"/>
      <c r="C149" s="8"/>
      <c r="D149" s="8"/>
      <c r="E149" s="20"/>
      <c r="F149" s="21"/>
      <c r="G149" s="21"/>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row>
    <row r="150" spans="1:35" ht="30" customHeight="1">
      <c r="A150" s="8"/>
      <c r="B150" s="8"/>
      <c r="C150" s="8"/>
      <c r="D150" s="8"/>
      <c r="E150" s="20"/>
      <c r="F150" s="21"/>
      <c r="G150" s="21"/>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row>
    <row r="151" spans="1:35" ht="30" customHeight="1">
      <c r="A151" s="8"/>
      <c r="B151" s="8"/>
      <c r="C151" s="8"/>
      <c r="D151" s="8"/>
      <c r="E151" s="20"/>
      <c r="F151" s="21"/>
      <c r="G151" s="21"/>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row>
    <row r="152" spans="1:35" ht="30" customHeight="1">
      <c r="A152" s="8"/>
      <c r="B152" s="8"/>
      <c r="C152" s="8"/>
      <c r="D152" s="8"/>
      <c r="E152" s="20"/>
      <c r="F152" s="21"/>
      <c r="G152" s="21"/>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row>
    <row r="153" spans="1:35" ht="30" customHeight="1">
      <c r="A153" s="8"/>
      <c r="B153" s="8"/>
      <c r="C153" s="8"/>
      <c r="D153" s="8"/>
      <c r="E153" s="20"/>
      <c r="F153" s="21"/>
      <c r="G153" s="21"/>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row>
    <row r="154" spans="1:35" ht="30" customHeight="1">
      <c r="A154" s="8"/>
      <c r="B154" s="8"/>
      <c r="C154" s="8"/>
      <c r="D154" s="8"/>
      <c r="E154" s="20"/>
      <c r="F154" s="21"/>
      <c r="G154" s="21"/>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row>
    <row r="155" spans="1:35" ht="30" customHeight="1">
      <c r="A155" s="8"/>
      <c r="B155" s="8"/>
      <c r="C155" s="8"/>
      <c r="D155" s="8"/>
      <c r="E155" s="20"/>
      <c r="F155" s="21"/>
      <c r="G155" s="21"/>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row>
    <row r="156" spans="1:35" ht="30" customHeight="1">
      <c r="A156" s="8"/>
      <c r="B156" s="8"/>
      <c r="C156" s="8"/>
      <c r="D156" s="8"/>
      <c r="E156" s="20"/>
      <c r="F156" s="21"/>
      <c r="G156" s="21"/>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row>
    <row r="157" spans="1:35" ht="30" customHeight="1">
      <c r="A157" s="8"/>
      <c r="B157" s="8"/>
      <c r="C157" s="8"/>
      <c r="D157" s="8"/>
      <c r="E157" s="20"/>
      <c r="F157" s="21"/>
      <c r="G157" s="21"/>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row>
    <row r="158" spans="1:35" ht="30" customHeight="1">
      <c r="A158" s="8"/>
      <c r="B158" s="8"/>
      <c r="C158" s="8"/>
      <c r="D158" s="8"/>
      <c r="E158" s="20"/>
      <c r="F158" s="21"/>
      <c r="G158" s="21"/>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row>
    <row r="159" spans="1:35" ht="30" customHeight="1">
      <c r="A159" s="8"/>
      <c r="B159" s="8"/>
      <c r="C159" s="8"/>
      <c r="D159" s="8"/>
      <c r="E159" s="20"/>
      <c r="F159" s="21"/>
      <c r="G159" s="21"/>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row>
    <row r="160" spans="1:35" ht="30" customHeight="1">
      <c r="A160" s="8"/>
      <c r="B160" s="8"/>
      <c r="C160" s="8"/>
      <c r="D160" s="8"/>
      <c r="E160" s="20"/>
      <c r="F160" s="21"/>
      <c r="G160" s="21"/>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row>
    <row r="161" spans="1:35" ht="30" customHeight="1">
      <c r="A161" s="8"/>
      <c r="B161" s="8"/>
      <c r="C161" s="8"/>
      <c r="D161" s="8"/>
      <c r="E161" s="20"/>
      <c r="F161" s="21"/>
      <c r="G161" s="21"/>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row>
    <row r="162" spans="1:35" ht="30" customHeight="1">
      <c r="A162" s="8"/>
      <c r="B162" s="8"/>
      <c r="C162" s="8"/>
      <c r="D162" s="8"/>
      <c r="E162" s="20"/>
      <c r="F162" s="21"/>
      <c r="G162" s="21"/>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row>
    <row r="163" spans="1:35" ht="30" customHeight="1">
      <c r="A163" s="8"/>
      <c r="B163" s="8"/>
      <c r="C163" s="8"/>
      <c r="D163" s="8"/>
      <c r="E163" s="20"/>
      <c r="F163" s="21"/>
      <c r="G163" s="21"/>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row>
    <row r="164" spans="1:35" ht="30" customHeight="1">
      <c r="A164" s="8"/>
      <c r="B164" s="8"/>
      <c r="C164" s="8"/>
      <c r="D164" s="8"/>
      <c r="E164" s="20"/>
      <c r="F164" s="21"/>
      <c r="G164" s="21"/>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row>
    <row r="165" spans="1:35" ht="30" customHeight="1">
      <c r="A165" s="8"/>
      <c r="B165" s="8"/>
      <c r="C165" s="8"/>
      <c r="D165" s="8"/>
      <c r="E165" s="20"/>
      <c r="F165" s="21"/>
      <c r="G165" s="21"/>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row>
    <row r="166" spans="1:35" ht="30" customHeight="1">
      <c r="A166" s="8"/>
      <c r="B166" s="8"/>
      <c r="C166" s="8"/>
      <c r="D166" s="8"/>
      <c r="E166" s="20"/>
      <c r="F166" s="21"/>
      <c r="G166" s="21"/>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row>
    <row r="167" spans="1:35" ht="30" customHeight="1">
      <c r="A167" s="8"/>
      <c r="B167" s="8"/>
      <c r="C167" s="8"/>
      <c r="D167" s="8"/>
      <c r="E167" s="20"/>
      <c r="F167" s="21"/>
      <c r="G167" s="21"/>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row>
    <row r="168" spans="1:35" ht="30" customHeight="1">
      <c r="A168" s="8"/>
      <c r="B168" s="8"/>
      <c r="C168" s="8"/>
      <c r="D168" s="8"/>
      <c r="E168" s="20"/>
      <c r="F168" s="21"/>
      <c r="G168" s="21"/>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row>
    <row r="169" spans="1:35" ht="30" customHeight="1">
      <c r="A169" s="8"/>
      <c r="B169" s="8"/>
      <c r="C169" s="8"/>
      <c r="D169" s="8"/>
      <c r="E169" s="20"/>
      <c r="F169" s="21"/>
      <c r="G169" s="21"/>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row>
    <row r="170" spans="1:35" ht="30" customHeight="1">
      <c r="A170" s="8"/>
      <c r="B170" s="8"/>
      <c r="C170" s="8"/>
      <c r="D170" s="8"/>
      <c r="E170" s="20"/>
      <c r="F170" s="21"/>
      <c r="G170" s="21"/>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row>
    <row r="171" spans="1:35" ht="30" customHeight="1">
      <c r="A171" s="8"/>
      <c r="B171" s="8"/>
      <c r="C171" s="8"/>
      <c r="D171" s="8"/>
      <c r="E171" s="20"/>
      <c r="F171" s="21"/>
      <c r="G171" s="21"/>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row>
    <row r="172" spans="1:35" ht="30" customHeight="1">
      <c r="A172" s="8"/>
      <c r="B172" s="8"/>
      <c r="C172" s="8"/>
      <c r="D172" s="8"/>
      <c r="E172" s="20"/>
      <c r="F172" s="21"/>
      <c r="G172" s="21"/>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row>
    <row r="173" spans="1:35" ht="30" customHeight="1">
      <c r="A173" s="8"/>
      <c r="B173" s="8"/>
      <c r="C173" s="8"/>
      <c r="D173" s="8"/>
      <c r="E173" s="20"/>
      <c r="F173" s="21"/>
      <c r="G173" s="21"/>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row>
    <row r="174" spans="1:35" ht="30" customHeight="1">
      <c r="A174" s="8"/>
      <c r="B174" s="8"/>
      <c r="C174" s="8"/>
      <c r="D174" s="8"/>
      <c r="E174" s="20"/>
      <c r="F174" s="21"/>
      <c r="G174" s="21"/>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row>
    <row r="175" spans="1:35" ht="30" customHeight="1">
      <c r="A175" s="8"/>
      <c r="B175" s="8"/>
      <c r="C175" s="8"/>
      <c r="D175" s="8"/>
      <c r="E175" s="20"/>
      <c r="F175" s="21"/>
      <c r="G175" s="21"/>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row>
    <row r="176" spans="1:35" ht="30" customHeight="1">
      <c r="A176" s="8"/>
      <c r="B176" s="8"/>
      <c r="C176" s="8"/>
      <c r="D176" s="8"/>
      <c r="E176" s="20"/>
      <c r="F176" s="21"/>
      <c r="G176" s="21"/>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row>
    <row r="177" spans="1:35" ht="30" customHeight="1">
      <c r="A177" s="8"/>
      <c r="B177" s="8"/>
      <c r="C177" s="8"/>
      <c r="D177" s="8"/>
      <c r="E177" s="20"/>
      <c r="F177" s="21"/>
      <c r="G177" s="21"/>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row>
    <row r="178" spans="1:35" ht="30" customHeight="1">
      <c r="A178" s="8"/>
      <c r="B178" s="8"/>
      <c r="C178" s="8"/>
      <c r="D178" s="8"/>
      <c r="E178" s="20"/>
      <c r="F178" s="21"/>
      <c r="G178" s="21"/>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row>
    <row r="179" spans="1:35" ht="30" customHeight="1">
      <c r="A179" s="8"/>
      <c r="B179" s="8"/>
      <c r="C179" s="8"/>
      <c r="D179" s="8"/>
      <c r="E179" s="20"/>
      <c r="F179" s="21"/>
      <c r="G179" s="21"/>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row>
    <row r="180" spans="1:35" ht="30" customHeight="1">
      <c r="A180" s="8"/>
      <c r="B180" s="8"/>
      <c r="C180" s="8"/>
      <c r="D180" s="8"/>
      <c r="E180" s="20"/>
      <c r="F180" s="21"/>
      <c r="G180" s="21"/>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row>
    <row r="181" spans="1:35" ht="30" customHeight="1">
      <c r="A181" s="8"/>
      <c r="B181" s="8"/>
      <c r="C181" s="8"/>
      <c r="D181" s="8"/>
      <c r="E181" s="20"/>
      <c r="F181" s="21"/>
      <c r="G181" s="21"/>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row>
    <row r="182" spans="1:35" ht="30" customHeight="1">
      <c r="A182" s="8"/>
      <c r="B182" s="8"/>
      <c r="C182" s="8"/>
      <c r="D182" s="8"/>
      <c r="E182" s="20"/>
      <c r="F182" s="21"/>
      <c r="G182" s="21"/>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row>
    <row r="183" spans="1:35" ht="30" customHeight="1">
      <c r="A183" s="8"/>
      <c r="B183" s="8"/>
      <c r="C183" s="8"/>
      <c r="D183" s="8"/>
      <c r="E183" s="20"/>
      <c r="F183" s="21"/>
      <c r="G183" s="21"/>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row>
    <row r="184" spans="1:35" ht="30" customHeight="1">
      <c r="A184" s="8"/>
      <c r="B184" s="8"/>
      <c r="C184" s="8"/>
      <c r="D184" s="8"/>
      <c r="E184" s="20"/>
      <c r="F184" s="21"/>
      <c r="G184" s="21"/>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row>
    <row r="185" spans="1:35" ht="30" customHeight="1">
      <c r="A185" s="8"/>
      <c r="B185" s="8"/>
      <c r="C185" s="8"/>
      <c r="D185" s="8"/>
      <c r="E185" s="20"/>
      <c r="F185" s="21"/>
      <c r="G185" s="21"/>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row>
    <row r="186" spans="1:35" ht="30" customHeight="1">
      <c r="A186" s="8"/>
      <c r="B186" s="8"/>
      <c r="C186" s="8"/>
      <c r="D186" s="8"/>
      <c r="E186" s="20"/>
      <c r="F186" s="21"/>
      <c r="G186" s="21"/>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row>
    <row r="187" spans="1:35" ht="30" customHeight="1">
      <c r="A187" s="8"/>
      <c r="B187" s="8"/>
      <c r="C187" s="8"/>
      <c r="D187" s="8"/>
      <c r="E187" s="20"/>
      <c r="F187" s="21"/>
      <c r="G187" s="21"/>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row>
    <row r="188" spans="1:35" ht="30" customHeight="1">
      <c r="A188" s="8"/>
      <c r="B188" s="8"/>
      <c r="C188" s="8"/>
      <c r="D188" s="8"/>
      <c r="E188" s="20"/>
      <c r="F188" s="21"/>
      <c r="G188" s="21"/>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row>
    <row r="189" spans="1:35" ht="30" customHeight="1">
      <c r="A189" s="8"/>
      <c r="B189" s="8"/>
      <c r="C189" s="8"/>
      <c r="D189" s="8"/>
      <c r="E189" s="20"/>
      <c r="F189" s="21"/>
      <c r="G189" s="21"/>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row>
    <row r="190" spans="1:35" ht="30" customHeight="1">
      <c r="A190" s="8"/>
      <c r="B190" s="8"/>
      <c r="C190" s="8"/>
      <c r="D190" s="8"/>
      <c r="E190" s="20"/>
      <c r="F190" s="21"/>
      <c r="G190" s="21"/>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row>
    <row r="191" spans="1:35" ht="30" customHeight="1">
      <c r="A191" s="8"/>
      <c r="B191" s="8"/>
      <c r="C191" s="8"/>
      <c r="D191" s="8"/>
      <c r="E191" s="20"/>
      <c r="F191" s="21"/>
      <c r="G191" s="21"/>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row>
    <row r="192" spans="1:35" ht="30" customHeight="1">
      <c r="A192" s="8"/>
      <c r="B192" s="8"/>
      <c r="C192" s="8"/>
      <c r="D192" s="8"/>
      <c r="E192" s="20"/>
      <c r="F192" s="21"/>
      <c r="G192" s="21"/>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row>
    <row r="193" spans="1:35" ht="30" customHeight="1">
      <c r="A193" s="8"/>
      <c r="B193" s="8"/>
      <c r="C193" s="8"/>
      <c r="D193" s="8"/>
      <c r="E193" s="20"/>
      <c r="F193" s="21"/>
      <c r="G193" s="21"/>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row>
    <row r="194" spans="1:35" ht="30" customHeight="1">
      <c r="A194" s="8"/>
      <c r="B194" s="8"/>
      <c r="C194" s="8"/>
      <c r="D194" s="8"/>
      <c r="E194" s="20"/>
      <c r="F194" s="21"/>
      <c r="G194" s="21"/>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row>
    <row r="195" spans="1:35" ht="30" customHeight="1">
      <c r="A195" s="8"/>
      <c r="B195" s="8"/>
      <c r="C195" s="8"/>
      <c r="D195" s="8"/>
      <c r="E195" s="20"/>
      <c r="F195" s="21"/>
      <c r="G195" s="21"/>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row>
    <row r="196" spans="1:35" ht="30" customHeight="1">
      <c r="A196" s="8"/>
      <c r="B196" s="8"/>
      <c r="C196" s="8"/>
      <c r="D196" s="8"/>
      <c r="E196" s="20"/>
      <c r="F196" s="21"/>
      <c r="G196" s="21"/>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row>
    <row r="197" spans="1:35" ht="30" customHeight="1">
      <c r="A197" s="8"/>
      <c r="B197" s="8"/>
      <c r="C197" s="8"/>
      <c r="D197" s="8"/>
      <c r="E197" s="20"/>
      <c r="F197" s="21"/>
      <c r="G197" s="21"/>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ht="30" customHeight="1">
      <c r="A198" s="8"/>
      <c r="B198" s="8"/>
      <c r="C198" s="8"/>
      <c r="D198" s="8"/>
      <c r="E198" s="20"/>
      <c r="F198" s="21"/>
      <c r="G198" s="21"/>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ht="30" customHeight="1">
      <c r="A199" s="8"/>
      <c r="B199" s="8"/>
      <c r="C199" s="8"/>
      <c r="D199" s="8"/>
      <c r="E199" s="20"/>
      <c r="F199" s="21"/>
      <c r="G199" s="21"/>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ht="30" customHeight="1">
      <c r="A200" s="8"/>
      <c r="B200" s="8"/>
      <c r="C200" s="8"/>
      <c r="D200" s="8"/>
      <c r="E200" s="20"/>
      <c r="F200" s="21"/>
      <c r="G200" s="21"/>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ht="30" customHeight="1">
      <c r="A201" s="8"/>
      <c r="B201" s="8"/>
      <c r="C201" s="8"/>
      <c r="D201" s="8"/>
      <c r="E201" s="20"/>
      <c r="F201" s="21"/>
      <c r="G201" s="21"/>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ht="30" customHeight="1">
      <c r="A202" s="8"/>
      <c r="B202" s="8"/>
      <c r="C202" s="8"/>
      <c r="D202" s="8"/>
      <c r="E202" s="20"/>
      <c r="F202" s="21"/>
      <c r="G202" s="21"/>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ht="30" customHeight="1">
      <c r="A203" s="8"/>
      <c r="B203" s="8"/>
      <c r="C203" s="8"/>
      <c r="D203" s="8"/>
      <c r="E203" s="20"/>
      <c r="F203" s="21"/>
      <c r="G203" s="21"/>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ht="30" customHeight="1">
      <c r="A204" s="8"/>
      <c r="B204" s="8"/>
      <c r="C204" s="8"/>
      <c r="D204" s="8"/>
      <c r="E204" s="20"/>
      <c r="F204" s="21"/>
      <c r="G204" s="21"/>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ht="30" customHeight="1">
      <c r="A205" s="8"/>
      <c r="B205" s="8"/>
      <c r="C205" s="8"/>
      <c r="D205" s="8"/>
      <c r="E205" s="20"/>
      <c r="F205" s="21"/>
      <c r="G205" s="21"/>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ht="30" customHeight="1">
      <c r="A206" s="8"/>
      <c r="B206" s="8"/>
      <c r="C206" s="8"/>
      <c r="D206" s="8"/>
      <c r="E206" s="20"/>
      <c r="F206" s="21"/>
      <c r="G206" s="21"/>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ht="30" customHeight="1">
      <c r="A207" s="8"/>
      <c r="B207" s="8"/>
      <c r="C207" s="8"/>
      <c r="D207" s="8"/>
      <c r="E207" s="20"/>
      <c r="F207" s="21"/>
      <c r="G207" s="21"/>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ht="30" customHeight="1">
      <c r="A208" s="8"/>
      <c r="B208" s="8"/>
      <c r="C208" s="8"/>
      <c r="D208" s="8"/>
      <c r="E208" s="20"/>
      <c r="F208" s="21"/>
      <c r="G208" s="21"/>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ht="30" customHeight="1">
      <c r="A209" s="8"/>
      <c r="B209" s="8"/>
      <c r="C209" s="8"/>
      <c r="D209" s="8"/>
      <c r="E209" s="20"/>
      <c r="F209" s="21"/>
      <c r="G209" s="21"/>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ht="30" customHeight="1">
      <c r="A210" s="8"/>
      <c r="B210" s="8"/>
      <c r="C210" s="8"/>
      <c r="D210" s="8"/>
      <c r="E210" s="20"/>
      <c r="F210" s="21"/>
      <c r="G210" s="21"/>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ht="30" customHeight="1">
      <c r="A211" s="8"/>
      <c r="B211" s="8"/>
      <c r="C211" s="8"/>
      <c r="D211" s="8"/>
      <c r="E211" s="20"/>
      <c r="F211" s="21"/>
      <c r="G211" s="21"/>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ht="30" customHeight="1">
      <c r="A212" s="8"/>
      <c r="B212" s="8"/>
      <c r="C212" s="8"/>
      <c r="D212" s="8"/>
      <c r="E212" s="20"/>
      <c r="F212" s="21"/>
      <c r="G212" s="21"/>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ht="30" customHeight="1">
      <c r="A213" s="8"/>
      <c r="B213" s="8"/>
      <c r="C213" s="8"/>
      <c r="D213" s="8"/>
      <c r="E213" s="20"/>
      <c r="F213" s="21"/>
      <c r="G213" s="21"/>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ht="30" customHeight="1">
      <c r="A214" s="8"/>
      <c r="B214" s="8"/>
      <c r="C214" s="8"/>
      <c r="D214" s="8"/>
      <c r="E214" s="20"/>
      <c r="F214" s="21"/>
      <c r="G214" s="21"/>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ht="30" customHeight="1">
      <c r="A215" s="8"/>
      <c r="B215" s="8"/>
      <c r="C215" s="8"/>
      <c r="D215" s="8"/>
      <c r="E215" s="20"/>
      <c r="F215" s="21"/>
      <c r="G215" s="21"/>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ht="30" customHeight="1">
      <c r="A216" s="8"/>
      <c r="B216" s="8"/>
      <c r="C216" s="8"/>
      <c r="D216" s="8"/>
      <c r="E216" s="20"/>
      <c r="F216" s="21"/>
      <c r="G216" s="21"/>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ht="30" customHeight="1">
      <c r="A217" s="8"/>
      <c r="B217" s="8"/>
      <c r="C217" s="8"/>
      <c r="D217" s="8"/>
      <c r="E217" s="20"/>
      <c r="F217" s="21"/>
      <c r="G217" s="21"/>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ht="30" customHeight="1">
      <c r="A218" s="8"/>
      <c r="B218" s="8"/>
      <c r="C218" s="8"/>
      <c r="D218" s="8"/>
      <c r="E218" s="20"/>
      <c r="F218" s="21"/>
      <c r="G218" s="21"/>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ht="30" customHeight="1">
      <c r="A219" s="8"/>
      <c r="B219" s="8"/>
      <c r="C219" s="8"/>
      <c r="D219" s="8"/>
      <c r="E219" s="20"/>
      <c r="F219" s="21"/>
      <c r="G219" s="21"/>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ht="30" customHeight="1">
      <c r="A220" s="8"/>
      <c r="B220" s="8"/>
      <c r="C220" s="8"/>
      <c r="D220" s="8"/>
      <c r="E220" s="20"/>
      <c r="F220" s="21"/>
      <c r="G220" s="21"/>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ht="30" customHeight="1">
      <c r="A221" s="8"/>
      <c r="B221" s="8"/>
      <c r="C221" s="8"/>
      <c r="D221" s="8"/>
      <c r="E221" s="20"/>
      <c r="F221" s="21"/>
      <c r="G221" s="21"/>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ht="30" customHeight="1">
      <c r="A222" s="8"/>
      <c r="B222" s="8"/>
      <c r="C222" s="8"/>
      <c r="D222" s="8"/>
      <c r="E222" s="20"/>
      <c r="F222" s="21"/>
      <c r="G222" s="21"/>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ht="30" customHeight="1">
      <c r="A223" s="8"/>
      <c r="B223" s="8"/>
      <c r="C223" s="8"/>
      <c r="D223" s="8"/>
      <c r="E223" s="20"/>
      <c r="F223" s="21"/>
      <c r="G223" s="21"/>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ht="30" customHeight="1">
      <c r="A224" s="8"/>
      <c r="B224" s="8"/>
      <c r="C224" s="8"/>
      <c r="D224" s="8"/>
      <c r="E224" s="20"/>
      <c r="F224" s="21"/>
      <c r="G224" s="21"/>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ht="30" customHeight="1">
      <c r="A225" s="8"/>
      <c r="B225" s="8"/>
      <c r="C225" s="8"/>
      <c r="D225" s="8"/>
      <c r="E225" s="20"/>
      <c r="F225" s="21"/>
      <c r="G225" s="21"/>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ht="30" customHeight="1">
      <c r="A226" s="8"/>
      <c r="B226" s="8"/>
      <c r="C226" s="8"/>
      <c r="D226" s="8"/>
      <c r="E226" s="20"/>
      <c r="F226" s="21"/>
      <c r="G226" s="21"/>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ht="30" customHeight="1">
      <c r="A227" s="8"/>
      <c r="B227" s="8"/>
      <c r="C227" s="8"/>
      <c r="D227" s="8"/>
      <c r="E227" s="20"/>
      <c r="F227" s="21"/>
      <c r="G227" s="21"/>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ht="30" customHeight="1">
      <c r="A228" s="8"/>
      <c r="B228" s="8"/>
      <c r="C228" s="8"/>
      <c r="D228" s="8"/>
      <c r="E228" s="20"/>
      <c r="F228" s="21"/>
      <c r="G228" s="21"/>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ht="30" customHeight="1">
      <c r="A229" s="8"/>
      <c r="B229" s="8"/>
      <c r="C229" s="8"/>
      <c r="D229" s="8"/>
      <c r="E229" s="20"/>
      <c r="F229" s="21"/>
      <c r="G229" s="21"/>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ht="30" customHeight="1">
      <c r="A230" s="8"/>
      <c r="B230" s="8"/>
      <c r="C230" s="8"/>
      <c r="D230" s="8"/>
      <c r="E230" s="20"/>
      <c r="F230" s="21"/>
      <c r="G230" s="21"/>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ht="30" customHeight="1">
      <c r="A231" s="8"/>
      <c r="B231" s="8"/>
      <c r="C231" s="8"/>
      <c r="D231" s="8"/>
      <c r="E231" s="20"/>
      <c r="F231" s="21"/>
      <c r="G231" s="21"/>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ht="30" customHeight="1">
      <c r="A232" s="8"/>
      <c r="B232" s="8"/>
      <c r="C232" s="8"/>
      <c r="D232" s="8"/>
      <c r="E232" s="20"/>
      <c r="F232" s="21"/>
      <c r="G232" s="21"/>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ht="30" customHeight="1">
      <c r="A233" s="8"/>
      <c r="B233" s="8"/>
      <c r="C233" s="8"/>
      <c r="D233" s="8"/>
      <c r="E233" s="20"/>
      <c r="F233" s="21"/>
      <c r="G233" s="21"/>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ht="30" customHeight="1">
      <c r="A234" s="8"/>
      <c r="B234" s="8"/>
      <c r="C234" s="8"/>
      <c r="D234" s="8"/>
      <c r="E234" s="20"/>
      <c r="F234" s="21"/>
      <c r="G234" s="21"/>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ht="30" customHeight="1">
      <c r="A235" s="8"/>
      <c r="B235" s="8"/>
      <c r="C235" s="8"/>
      <c r="D235" s="8"/>
      <c r="E235" s="20"/>
      <c r="F235" s="21"/>
      <c r="G235" s="21"/>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ht="30" customHeight="1">
      <c r="A236" s="8"/>
      <c r="B236" s="8"/>
      <c r="C236" s="8"/>
      <c r="D236" s="8"/>
      <c r="E236" s="20"/>
      <c r="F236" s="21"/>
      <c r="G236" s="21"/>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ht="30" customHeight="1">
      <c r="A237" s="8"/>
      <c r="B237" s="8"/>
      <c r="C237" s="8"/>
      <c r="D237" s="8"/>
      <c r="E237" s="20"/>
      <c r="F237" s="21"/>
      <c r="G237" s="21"/>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ht="30" customHeight="1">
      <c r="A238" s="8"/>
      <c r="B238" s="8"/>
      <c r="C238" s="8"/>
      <c r="D238" s="8"/>
      <c r="E238" s="20"/>
      <c r="F238" s="21"/>
      <c r="G238" s="21"/>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ht="30" customHeight="1">
      <c r="A239" s="8"/>
      <c r="B239" s="8"/>
      <c r="C239" s="8"/>
      <c r="D239" s="8"/>
      <c r="E239" s="20"/>
      <c r="F239" s="21"/>
      <c r="G239" s="21"/>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ht="30" customHeight="1">
      <c r="A240" s="8"/>
      <c r="B240" s="8"/>
      <c r="C240" s="8"/>
      <c r="D240" s="8"/>
      <c r="E240" s="20"/>
      <c r="F240" s="21"/>
      <c r="G240" s="21"/>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ht="30" customHeight="1">
      <c r="A241" s="8"/>
      <c r="B241" s="8"/>
      <c r="C241" s="8"/>
      <c r="D241" s="8"/>
      <c r="E241" s="20"/>
      <c r="F241" s="21"/>
      <c r="G241" s="21"/>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ht="30" customHeight="1">
      <c r="A242" s="8"/>
      <c r="B242" s="8"/>
      <c r="C242" s="8"/>
      <c r="D242" s="8"/>
      <c r="E242" s="20"/>
      <c r="F242" s="21"/>
      <c r="G242" s="21"/>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ht="30" customHeight="1">
      <c r="A243" s="8"/>
      <c r="B243" s="8"/>
      <c r="C243" s="8"/>
      <c r="D243" s="8"/>
      <c r="E243" s="20"/>
      <c r="F243" s="21"/>
      <c r="G243" s="21"/>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ht="30" customHeight="1">
      <c r="A244" s="8"/>
      <c r="B244" s="8"/>
      <c r="C244" s="8"/>
      <c r="D244" s="8"/>
      <c r="E244" s="20"/>
      <c r="F244" s="21"/>
      <c r="G244" s="21"/>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ht="30" customHeight="1">
      <c r="A245" s="8"/>
      <c r="B245" s="8"/>
      <c r="C245" s="8"/>
      <c r="D245" s="8"/>
      <c r="E245" s="20"/>
      <c r="F245" s="21"/>
      <c r="G245" s="21"/>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ht="30" customHeight="1">
      <c r="A246" s="8"/>
      <c r="B246" s="8"/>
      <c r="C246" s="8"/>
      <c r="D246" s="8"/>
      <c r="E246" s="20"/>
      <c r="F246" s="21"/>
      <c r="G246" s="21"/>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ht="30" customHeight="1">
      <c r="A247" s="8"/>
      <c r="B247" s="8"/>
      <c r="C247" s="8"/>
      <c r="D247" s="8"/>
      <c r="E247" s="20"/>
      <c r="F247" s="21"/>
      <c r="G247" s="21"/>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ht="30" customHeight="1">
      <c r="A248" s="8"/>
      <c r="B248" s="8"/>
      <c r="C248" s="8"/>
      <c r="D248" s="8"/>
      <c r="E248" s="20"/>
      <c r="F248" s="21"/>
      <c r="G248" s="21"/>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ht="30" customHeight="1">
      <c r="A249" s="8"/>
      <c r="B249" s="8"/>
      <c r="C249" s="8"/>
      <c r="D249" s="8"/>
      <c r="E249" s="20"/>
      <c r="F249" s="21"/>
      <c r="G249" s="21"/>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ht="30" customHeight="1">
      <c r="A250" s="8"/>
      <c r="B250" s="8"/>
      <c r="C250" s="8"/>
      <c r="D250" s="8"/>
      <c r="E250" s="20"/>
      <c r="F250" s="21"/>
      <c r="G250" s="21"/>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ht="30" customHeight="1">
      <c r="A251" s="8"/>
      <c r="B251" s="8"/>
      <c r="C251" s="8"/>
      <c r="D251" s="8"/>
      <c r="E251" s="20"/>
      <c r="F251" s="21"/>
      <c r="G251" s="21"/>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ht="30" customHeight="1">
      <c r="A252" s="8"/>
      <c r="B252" s="8"/>
      <c r="C252" s="8"/>
      <c r="D252" s="8"/>
      <c r="E252" s="20"/>
      <c r="F252" s="21"/>
      <c r="G252" s="21"/>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ht="30" customHeight="1">
      <c r="A253" s="8"/>
      <c r="B253" s="8"/>
      <c r="C253" s="8"/>
      <c r="D253" s="8"/>
      <c r="E253" s="20"/>
      <c r="F253" s="21"/>
      <c r="G253" s="21"/>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ht="30" customHeight="1">
      <c r="A254" s="8"/>
      <c r="B254" s="8"/>
      <c r="C254" s="8"/>
      <c r="D254" s="8"/>
      <c r="E254" s="20"/>
      <c r="F254" s="21"/>
      <c r="G254" s="21"/>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ht="30" customHeight="1">
      <c r="A255" s="8"/>
      <c r="B255" s="8"/>
      <c r="C255" s="8"/>
      <c r="D255" s="8"/>
      <c r="E255" s="20"/>
      <c r="F255" s="21"/>
      <c r="G255" s="21"/>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ht="30" customHeight="1">
      <c r="A256" s="8"/>
      <c r="B256" s="8"/>
      <c r="C256" s="8"/>
      <c r="D256" s="8"/>
      <c r="E256" s="20"/>
      <c r="F256" s="21"/>
      <c r="G256" s="21"/>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ht="30" customHeight="1">
      <c r="A257" s="8"/>
      <c r="B257" s="8"/>
      <c r="C257" s="8"/>
      <c r="D257" s="8"/>
      <c r="E257" s="20"/>
      <c r="F257" s="21"/>
      <c r="G257" s="21"/>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ht="30" customHeight="1">
      <c r="A258" s="8"/>
      <c r="B258" s="8"/>
      <c r="C258" s="8"/>
      <c r="D258" s="8"/>
      <c r="E258" s="20"/>
      <c r="F258" s="21"/>
      <c r="G258" s="21"/>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ht="30" customHeight="1">
      <c r="A259" s="8"/>
      <c r="B259" s="8"/>
      <c r="C259" s="8"/>
      <c r="D259" s="8"/>
      <c r="E259" s="20"/>
      <c r="F259" s="21"/>
      <c r="G259" s="21"/>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ht="30" customHeight="1">
      <c r="A260" s="8"/>
      <c r="B260" s="8"/>
      <c r="C260" s="8"/>
      <c r="D260" s="8"/>
      <c r="E260" s="20"/>
      <c r="F260" s="21"/>
      <c r="G260" s="21"/>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ht="30" customHeight="1">
      <c r="A261" s="8"/>
      <c r="B261" s="8"/>
      <c r="C261" s="8"/>
      <c r="D261" s="8"/>
      <c r="E261" s="20"/>
      <c r="F261" s="21"/>
      <c r="G261" s="21"/>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ht="30" customHeight="1">
      <c r="A262" s="8"/>
      <c r="B262" s="8"/>
      <c r="C262" s="8"/>
      <c r="D262" s="8"/>
      <c r="E262" s="20"/>
      <c r="F262" s="21"/>
      <c r="G262" s="21"/>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ht="30" customHeight="1">
      <c r="A263" s="8"/>
      <c r="B263" s="8"/>
      <c r="C263" s="8"/>
      <c r="D263" s="8"/>
      <c r="E263" s="20"/>
      <c r="F263" s="21"/>
      <c r="G263" s="21"/>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ht="30" customHeight="1">
      <c r="A264" s="8"/>
      <c r="B264" s="8"/>
      <c r="C264" s="8"/>
      <c r="D264" s="8"/>
      <c r="E264" s="20"/>
      <c r="F264" s="21"/>
      <c r="G264" s="21"/>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ht="30" customHeight="1">
      <c r="A265" s="8"/>
      <c r="B265" s="8"/>
      <c r="C265" s="8"/>
      <c r="D265" s="8"/>
      <c r="E265" s="20"/>
      <c r="F265" s="21"/>
      <c r="G265" s="21"/>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ht="30" customHeight="1">
      <c r="A266" s="8"/>
      <c r="B266" s="8"/>
      <c r="C266" s="8"/>
      <c r="D266" s="8"/>
      <c r="E266" s="20"/>
      <c r="F266" s="21"/>
      <c r="G266" s="21"/>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ht="30" customHeight="1">
      <c r="A267" s="8"/>
      <c r="B267" s="8"/>
      <c r="C267" s="8"/>
      <c r="D267" s="8"/>
      <c r="E267" s="20"/>
      <c r="F267" s="21"/>
      <c r="G267" s="21"/>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ht="30" customHeight="1">
      <c r="A268" s="8"/>
      <c r="B268" s="8"/>
      <c r="C268" s="8"/>
      <c r="D268" s="8"/>
      <c r="E268" s="20"/>
      <c r="F268" s="21"/>
      <c r="G268" s="21"/>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ht="30" customHeight="1">
      <c r="A269" s="8"/>
      <c r="B269" s="8"/>
      <c r="C269" s="8"/>
      <c r="D269" s="8"/>
      <c r="E269" s="20"/>
      <c r="F269" s="21"/>
      <c r="G269" s="21"/>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ht="30" customHeight="1">
      <c r="A270" s="8"/>
      <c r="B270" s="8"/>
      <c r="C270" s="8"/>
      <c r="D270" s="8"/>
      <c r="E270" s="20"/>
      <c r="F270" s="21"/>
      <c r="G270" s="21"/>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ht="30" customHeight="1">
      <c r="A271" s="8"/>
      <c r="B271" s="8"/>
      <c r="C271" s="8"/>
      <c r="D271" s="8"/>
      <c r="E271" s="20"/>
      <c r="F271" s="21"/>
      <c r="G271" s="21"/>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ht="30" customHeight="1">
      <c r="A272" s="8"/>
      <c r="B272" s="8"/>
      <c r="C272" s="8"/>
      <c r="D272" s="8"/>
      <c r="E272" s="20"/>
      <c r="F272" s="21"/>
      <c r="G272" s="21"/>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ht="30" customHeight="1">
      <c r="A273" s="8"/>
      <c r="B273" s="8"/>
      <c r="C273" s="8"/>
      <c r="D273" s="8"/>
      <c r="E273" s="20"/>
      <c r="F273" s="21"/>
      <c r="G273" s="21"/>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ht="30" customHeight="1">
      <c r="A274" s="8"/>
      <c r="B274" s="8"/>
      <c r="C274" s="8"/>
      <c r="D274" s="8"/>
      <c r="E274" s="20"/>
      <c r="F274" s="21"/>
      <c r="G274" s="21"/>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ht="30" customHeight="1">
      <c r="A275" s="8"/>
      <c r="B275" s="8"/>
      <c r="C275" s="8"/>
      <c r="D275" s="8"/>
      <c r="E275" s="20"/>
      <c r="F275" s="21"/>
      <c r="G275" s="21"/>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ht="30" customHeight="1">
      <c r="A276" s="8"/>
      <c r="B276" s="8"/>
      <c r="C276" s="8"/>
      <c r="D276" s="8"/>
      <c r="E276" s="20"/>
      <c r="F276" s="21"/>
      <c r="G276" s="21"/>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ht="30" customHeight="1">
      <c r="A277" s="8"/>
      <c r="B277" s="8"/>
      <c r="C277" s="8"/>
      <c r="D277" s="8"/>
      <c r="E277" s="20"/>
      <c r="F277" s="21"/>
      <c r="G277" s="21"/>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ht="30" customHeight="1">
      <c r="A278" s="8"/>
      <c r="B278" s="8"/>
      <c r="C278" s="8"/>
      <c r="D278" s="8"/>
      <c r="E278" s="20"/>
      <c r="F278" s="21"/>
      <c r="G278" s="21"/>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ht="30" customHeight="1">
      <c r="A279" s="8"/>
      <c r="B279" s="8"/>
      <c r="C279" s="8"/>
      <c r="D279" s="8"/>
      <c r="E279" s="20"/>
      <c r="F279" s="21"/>
      <c r="G279" s="21"/>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ht="30" customHeight="1">
      <c r="A280" s="8"/>
      <c r="B280" s="8"/>
      <c r="C280" s="8"/>
      <c r="D280" s="8"/>
      <c r="E280" s="20"/>
      <c r="F280" s="21"/>
      <c r="G280" s="21"/>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ht="30" customHeight="1">
      <c r="A281" s="8"/>
      <c r="B281" s="8"/>
      <c r="C281" s="8"/>
      <c r="D281" s="8"/>
      <c r="E281" s="20"/>
      <c r="F281" s="21"/>
      <c r="G281" s="21"/>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ht="30" customHeight="1">
      <c r="A282" s="8"/>
      <c r="B282" s="8"/>
      <c r="C282" s="8"/>
      <c r="D282" s="8"/>
      <c r="E282" s="20"/>
      <c r="F282" s="21"/>
      <c r="G282" s="21"/>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ht="30" customHeight="1">
      <c r="A283" s="8"/>
      <c r="B283" s="8"/>
      <c r="C283" s="8"/>
      <c r="D283" s="8"/>
      <c r="E283" s="20"/>
      <c r="F283" s="21"/>
      <c r="G283" s="21"/>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ht="30" customHeight="1">
      <c r="A284" s="8"/>
      <c r="B284" s="8"/>
      <c r="C284" s="8"/>
      <c r="D284" s="8"/>
      <c r="E284" s="20"/>
      <c r="F284" s="21"/>
      <c r="G284" s="21"/>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ht="30" customHeight="1">
      <c r="A285" s="8"/>
      <c r="B285" s="8"/>
      <c r="C285" s="8"/>
      <c r="D285" s="8"/>
      <c r="E285" s="20"/>
      <c r="F285" s="21"/>
      <c r="G285" s="21"/>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ht="30" customHeight="1">
      <c r="A286" s="8"/>
      <c r="B286" s="8"/>
      <c r="C286" s="8"/>
      <c r="D286" s="8"/>
      <c r="E286" s="20"/>
      <c r="F286" s="21"/>
      <c r="G286" s="21"/>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ht="30" customHeight="1">
      <c r="A287" s="8"/>
      <c r="B287" s="8"/>
      <c r="C287" s="8"/>
      <c r="D287" s="8"/>
      <c r="E287" s="20"/>
      <c r="F287" s="21"/>
      <c r="G287" s="21"/>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ht="30" customHeight="1">
      <c r="A288" s="8"/>
      <c r="B288" s="8"/>
      <c r="C288" s="8"/>
      <c r="D288" s="8"/>
      <c r="E288" s="20"/>
      <c r="F288" s="21"/>
      <c r="G288" s="21"/>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ht="30" customHeight="1">
      <c r="A289" s="8"/>
      <c r="B289" s="8"/>
      <c r="C289" s="8"/>
      <c r="D289" s="8"/>
      <c r="E289" s="20"/>
      <c r="F289" s="21"/>
      <c r="G289" s="21"/>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ht="30" customHeight="1">
      <c r="A290" s="8"/>
      <c r="B290" s="8"/>
      <c r="C290" s="8"/>
      <c r="D290" s="8"/>
      <c r="E290" s="20"/>
      <c r="F290" s="21"/>
      <c r="G290" s="21"/>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ht="30" customHeight="1">
      <c r="A291" s="8"/>
      <c r="B291" s="8"/>
      <c r="C291" s="8"/>
      <c r="D291" s="8"/>
      <c r="E291" s="20"/>
      <c r="F291" s="21"/>
      <c r="G291" s="21"/>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ht="30" customHeight="1">
      <c r="A292" s="8"/>
      <c r="B292" s="8"/>
      <c r="C292" s="8"/>
      <c r="D292" s="8"/>
      <c r="E292" s="20"/>
      <c r="F292" s="21"/>
      <c r="G292" s="21"/>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ht="30" customHeight="1">
      <c r="A293" s="8"/>
      <c r="B293" s="8"/>
      <c r="C293" s="8"/>
      <c r="D293" s="8"/>
      <c r="E293" s="20"/>
      <c r="F293" s="21"/>
      <c r="G293" s="21"/>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ht="30" customHeight="1">
      <c r="A294" s="8"/>
      <c r="B294" s="8"/>
      <c r="C294" s="8"/>
      <c r="D294" s="8"/>
      <c r="E294" s="20"/>
      <c r="F294" s="21"/>
      <c r="G294" s="21"/>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ht="30" customHeight="1">
      <c r="A295" s="8"/>
      <c r="B295" s="8"/>
      <c r="C295" s="8"/>
      <c r="D295" s="8"/>
      <c r="E295" s="20"/>
      <c r="F295" s="21"/>
      <c r="G295" s="21"/>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ht="30" customHeight="1">
      <c r="A296" s="8"/>
      <c r="B296" s="8"/>
      <c r="C296" s="8"/>
      <c r="D296" s="8"/>
      <c r="E296" s="20"/>
      <c r="F296" s="21"/>
      <c r="G296" s="21"/>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ht="30" customHeight="1">
      <c r="A297" s="8"/>
      <c r="B297" s="8"/>
      <c r="C297" s="8"/>
      <c r="D297" s="8"/>
      <c r="E297" s="20"/>
      <c r="F297" s="21"/>
      <c r="G297" s="21"/>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ht="30" customHeight="1">
      <c r="A298" s="8"/>
      <c r="B298" s="8"/>
      <c r="C298" s="8"/>
      <c r="D298" s="8"/>
      <c r="E298" s="20"/>
      <c r="F298" s="21"/>
      <c r="G298" s="21"/>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ht="30" customHeight="1">
      <c r="A299" s="8"/>
      <c r="B299" s="8"/>
      <c r="C299" s="8"/>
      <c r="D299" s="8"/>
      <c r="E299" s="20"/>
      <c r="F299" s="21"/>
      <c r="G299" s="21"/>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ht="30" customHeight="1">
      <c r="A300" s="8"/>
      <c r="B300" s="8"/>
      <c r="C300" s="8"/>
      <c r="D300" s="8"/>
      <c r="E300" s="20"/>
      <c r="F300" s="21"/>
      <c r="G300" s="21"/>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ht="30" customHeight="1">
      <c r="A301" s="8"/>
      <c r="B301" s="8"/>
      <c r="C301" s="8"/>
      <c r="D301" s="8"/>
      <c r="E301" s="20"/>
      <c r="F301" s="21"/>
      <c r="G301" s="21"/>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ht="30" customHeight="1">
      <c r="A302" s="8"/>
      <c r="B302" s="8"/>
      <c r="C302" s="8"/>
      <c r="D302" s="8"/>
      <c r="E302" s="20"/>
      <c r="F302" s="21"/>
      <c r="G302" s="21"/>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ht="30" customHeight="1">
      <c r="A303" s="8"/>
      <c r="B303" s="8"/>
      <c r="C303" s="8"/>
      <c r="D303" s="8"/>
      <c r="E303" s="20"/>
      <c r="F303" s="21"/>
      <c r="G303" s="21"/>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ht="30" customHeight="1">
      <c r="A304" s="8"/>
      <c r="B304" s="8"/>
      <c r="C304" s="8"/>
      <c r="D304" s="8"/>
      <c r="E304" s="20"/>
      <c r="F304" s="21"/>
      <c r="G304" s="21"/>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ht="30" customHeight="1">
      <c r="A305" s="8"/>
      <c r="B305" s="8"/>
      <c r="C305" s="8"/>
      <c r="D305" s="8"/>
      <c r="E305" s="20"/>
      <c r="F305" s="21"/>
      <c r="G305" s="21"/>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ht="30" customHeight="1">
      <c r="A306" s="8"/>
      <c r="B306" s="8"/>
      <c r="C306" s="8"/>
      <c r="D306" s="8"/>
      <c r="E306" s="20"/>
      <c r="F306" s="21"/>
      <c r="G306" s="21"/>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ht="30" customHeight="1">
      <c r="A307" s="8"/>
      <c r="B307" s="8"/>
      <c r="C307" s="8"/>
      <c r="D307" s="8"/>
      <c r="E307" s="20"/>
      <c r="F307" s="21"/>
      <c r="G307" s="21"/>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ht="30" customHeight="1">
      <c r="A308" s="8"/>
      <c r="B308" s="8"/>
      <c r="C308" s="8"/>
      <c r="D308" s="8"/>
      <c r="E308" s="20"/>
      <c r="F308" s="21"/>
      <c r="G308" s="21"/>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ht="30" customHeight="1">
      <c r="A309" s="8"/>
      <c r="B309" s="8"/>
      <c r="C309" s="8"/>
      <c r="D309" s="8"/>
      <c r="E309" s="20"/>
      <c r="F309" s="21"/>
      <c r="G309" s="21"/>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ht="30" customHeight="1">
      <c r="A310" s="8"/>
      <c r="B310" s="8"/>
      <c r="C310" s="8"/>
      <c r="D310" s="8"/>
      <c r="E310" s="20"/>
      <c r="F310" s="21"/>
      <c r="G310" s="21"/>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ht="30" customHeight="1">
      <c r="A311" s="8"/>
      <c r="B311" s="8"/>
      <c r="C311" s="8"/>
      <c r="D311" s="8"/>
      <c r="E311" s="20"/>
      <c r="F311" s="21"/>
      <c r="G311" s="21"/>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ht="30" customHeight="1">
      <c r="A312" s="8"/>
      <c r="B312" s="8"/>
      <c r="C312" s="8"/>
      <c r="D312" s="8"/>
      <c r="E312" s="20"/>
      <c r="F312" s="21"/>
      <c r="G312" s="21"/>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ht="30" customHeight="1">
      <c r="A313" s="8"/>
      <c r="B313" s="8"/>
      <c r="C313" s="8"/>
      <c r="D313" s="8"/>
      <c r="E313" s="20"/>
      <c r="F313" s="21"/>
      <c r="G313" s="21"/>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ht="30" customHeight="1">
      <c r="A314" s="8"/>
      <c r="B314" s="8"/>
      <c r="C314" s="8"/>
      <c r="D314" s="8"/>
      <c r="E314" s="20"/>
      <c r="F314" s="21"/>
      <c r="G314" s="21"/>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ht="30" customHeight="1">
      <c r="A315" s="8"/>
      <c r="B315" s="8"/>
      <c r="C315" s="8"/>
      <c r="D315" s="8"/>
      <c r="E315" s="20"/>
      <c r="F315" s="21"/>
      <c r="G315" s="21"/>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ht="30" customHeight="1">
      <c r="A316" s="8"/>
      <c r="B316" s="8"/>
      <c r="C316" s="8"/>
      <c r="D316" s="8"/>
      <c r="E316" s="20"/>
      <c r="F316" s="21"/>
      <c r="G316" s="21"/>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ht="30" customHeight="1">
      <c r="A317" s="8"/>
      <c r="B317" s="8"/>
      <c r="C317" s="8"/>
      <c r="D317" s="8"/>
      <c r="E317" s="20"/>
      <c r="F317" s="21"/>
      <c r="G317" s="21"/>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ht="30" customHeight="1">
      <c r="A318" s="8"/>
      <c r="B318" s="8"/>
      <c r="C318" s="8"/>
      <c r="D318" s="8"/>
      <c r="E318" s="20"/>
      <c r="F318" s="21"/>
      <c r="G318" s="21"/>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ht="30" customHeight="1">
      <c r="A319" s="8"/>
      <c r="B319" s="8"/>
      <c r="C319" s="8"/>
      <c r="D319" s="8"/>
      <c r="E319" s="20"/>
      <c r="F319" s="21"/>
      <c r="G319" s="21"/>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ht="30" customHeight="1">
      <c r="A320" s="8"/>
      <c r="B320" s="8"/>
      <c r="C320" s="8"/>
      <c r="D320" s="8"/>
      <c r="E320" s="20"/>
      <c r="F320" s="21"/>
      <c r="G320" s="21"/>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ht="30" customHeight="1">
      <c r="A321" s="8"/>
      <c r="B321" s="8"/>
      <c r="C321" s="8"/>
      <c r="D321" s="8"/>
      <c r="E321" s="20"/>
      <c r="F321" s="21"/>
      <c r="G321" s="21"/>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ht="30" customHeight="1">
      <c r="A322" s="8"/>
      <c r="B322" s="8"/>
      <c r="C322" s="8"/>
      <c r="D322" s="8"/>
      <c r="E322" s="20"/>
      <c r="F322" s="21"/>
      <c r="G322" s="21"/>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ht="30" customHeight="1">
      <c r="A323" s="8"/>
      <c r="B323" s="8"/>
      <c r="C323" s="8"/>
      <c r="D323" s="8"/>
      <c r="E323" s="20"/>
      <c r="F323" s="21"/>
      <c r="G323" s="21"/>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ht="30" customHeight="1">
      <c r="A324" s="8"/>
      <c r="B324" s="8"/>
      <c r="C324" s="8"/>
      <c r="D324" s="8"/>
      <c r="E324" s="20"/>
      <c r="F324" s="21"/>
      <c r="G324" s="21"/>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ht="30" customHeight="1">
      <c r="A325" s="8"/>
      <c r="B325" s="8"/>
      <c r="C325" s="8"/>
      <c r="D325" s="8"/>
      <c r="E325" s="20"/>
      <c r="F325" s="21"/>
      <c r="G325" s="21"/>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ht="30" customHeight="1">
      <c r="A326" s="8"/>
      <c r="B326" s="8"/>
      <c r="C326" s="8"/>
      <c r="D326" s="8"/>
      <c r="E326" s="20"/>
      <c r="F326" s="21"/>
      <c r="G326" s="21"/>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ht="30" customHeight="1">
      <c r="A327" s="8"/>
      <c r="B327" s="8"/>
      <c r="C327" s="8"/>
      <c r="D327" s="8"/>
      <c r="E327" s="20"/>
      <c r="F327" s="21"/>
      <c r="G327" s="21"/>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ht="30" customHeight="1">
      <c r="A328" s="8"/>
      <c r="B328" s="8"/>
      <c r="C328" s="8"/>
      <c r="D328" s="8"/>
      <c r="E328" s="20"/>
      <c r="F328" s="21"/>
      <c r="G328" s="21"/>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ht="30" customHeight="1">
      <c r="A329" s="8"/>
      <c r="B329" s="8"/>
      <c r="C329" s="8"/>
      <c r="D329" s="8"/>
      <c r="E329" s="20"/>
      <c r="F329" s="21"/>
      <c r="G329" s="21"/>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ht="30" customHeight="1">
      <c r="A330" s="8"/>
      <c r="B330" s="8"/>
      <c r="C330" s="8"/>
      <c r="D330" s="8"/>
      <c r="E330" s="20"/>
      <c r="F330" s="21"/>
      <c r="G330" s="21"/>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ht="30" customHeight="1">
      <c r="A331" s="8"/>
      <c r="B331" s="8"/>
      <c r="C331" s="8"/>
      <c r="D331" s="8"/>
      <c r="E331" s="20"/>
      <c r="F331" s="21"/>
      <c r="G331" s="21"/>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ht="30" customHeight="1">
      <c r="A332" s="8"/>
      <c r="B332" s="8"/>
      <c r="C332" s="8"/>
      <c r="D332" s="8"/>
      <c r="E332" s="20"/>
      <c r="F332" s="21"/>
      <c r="G332" s="21"/>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ht="30" customHeight="1">
      <c r="A333" s="8"/>
      <c r="B333" s="8"/>
      <c r="C333" s="8"/>
      <c r="D333" s="8"/>
      <c r="E333" s="20"/>
      <c r="F333" s="21"/>
      <c r="G333" s="21"/>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ht="30" customHeight="1">
      <c r="A334" s="8"/>
      <c r="B334" s="8"/>
      <c r="C334" s="8"/>
      <c r="D334" s="8"/>
      <c r="E334" s="20"/>
      <c r="F334" s="21"/>
      <c r="G334" s="21"/>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ht="30" customHeight="1">
      <c r="A335" s="8"/>
      <c r="B335" s="8"/>
      <c r="C335" s="8"/>
      <c r="D335" s="8"/>
      <c r="E335" s="20"/>
      <c r="F335" s="21"/>
      <c r="G335" s="21"/>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ht="30" customHeight="1">
      <c r="A336" s="8"/>
      <c r="B336" s="8"/>
      <c r="C336" s="8"/>
      <c r="D336" s="8"/>
      <c r="E336" s="20"/>
      <c r="F336" s="21"/>
      <c r="G336" s="21"/>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1:35" ht="30" customHeight="1">
      <c r="A337" s="8"/>
      <c r="B337" s="8"/>
      <c r="C337" s="8"/>
      <c r="D337" s="8"/>
      <c r="E337" s="20"/>
      <c r="F337" s="21"/>
      <c r="G337" s="21"/>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row>
    <row r="338" spans="1:35" ht="30" customHeight="1">
      <c r="A338" s="8"/>
      <c r="B338" s="8"/>
      <c r="C338" s="8"/>
      <c r="D338" s="8"/>
      <c r="E338" s="20"/>
      <c r="F338" s="21"/>
      <c r="G338" s="21"/>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row>
    <row r="339" spans="1:35" ht="30" customHeight="1">
      <c r="A339" s="8"/>
      <c r="B339" s="8"/>
      <c r="C339" s="8"/>
      <c r="D339" s="8"/>
      <c r="E339" s="20"/>
      <c r="F339" s="21"/>
      <c r="G339" s="21"/>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row>
    <row r="340" spans="1:35" ht="30" customHeight="1">
      <c r="A340" s="8"/>
      <c r="B340" s="8"/>
      <c r="C340" s="8"/>
      <c r="D340" s="8"/>
      <c r="E340" s="20"/>
      <c r="F340" s="21"/>
      <c r="G340" s="21"/>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row>
    <row r="341" spans="1:35" ht="30" customHeight="1">
      <c r="A341" s="8"/>
      <c r="B341" s="8"/>
      <c r="C341" s="8"/>
      <c r="D341" s="8"/>
      <c r="E341" s="20"/>
      <c r="F341" s="21"/>
      <c r="G341" s="21"/>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row>
    <row r="342" spans="1:35" ht="30" customHeight="1">
      <c r="A342" s="8"/>
      <c r="B342" s="8"/>
      <c r="C342" s="8"/>
      <c r="D342" s="8"/>
      <c r="E342" s="20"/>
      <c r="F342" s="21"/>
      <c r="G342" s="21"/>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row>
    <row r="343" spans="1:35" ht="30" customHeight="1">
      <c r="A343" s="8"/>
      <c r="B343" s="8"/>
      <c r="C343" s="8"/>
      <c r="D343" s="8"/>
      <c r="E343" s="20"/>
      <c r="F343" s="21"/>
      <c r="G343" s="21"/>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row>
    <row r="344" spans="1:35" ht="30" customHeight="1">
      <c r="A344" s="8"/>
      <c r="B344" s="8"/>
      <c r="C344" s="8"/>
      <c r="D344" s="8"/>
      <c r="E344" s="20"/>
      <c r="F344" s="21"/>
      <c r="G344" s="21"/>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row>
    <row r="345" spans="1:35" ht="30" customHeight="1">
      <c r="A345" s="8"/>
      <c r="B345" s="8"/>
      <c r="C345" s="8"/>
      <c r="D345" s="8"/>
      <c r="E345" s="20"/>
      <c r="F345" s="21"/>
      <c r="G345" s="21"/>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row>
    <row r="346" spans="1:35" ht="30" customHeight="1">
      <c r="A346" s="8"/>
      <c r="B346" s="8"/>
      <c r="C346" s="8"/>
      <c r="D346" s="8"/>
      <c r="E346" s="20"/>
      <c r="F346" s="21"/>
      <c r="G346" s="21"/>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row>
    <row r="347" spans="1:35" ht="30" customHeight="1">
      <c r="A347" s="8"/>
      <c r="B347" s="8"/>
      <c r="C347" s="8"/>
      <c r="D347" s="8"/>
      <c r="E347" s="20"/>
      <c r="F347" s="21"/>
      <c r="G347" s="21"/>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row>
    <row r="348" spans="1:35" ht="30" customHeight="1">
      <c r="A348" s="8"/>
      <c r="B348" s="8"/>
      <c r="C348" s="8"/>
      <c r="D348" s="8"/>
      <c r="E348" s="20"/>
      <c r="F348" s="21"/>
      <c r="G348" s="21"/>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row>
    <row r="349" spans="1:35" ht="30" customHeight="1">
      <c r="A349" s="8"/>
      <c r="B349" s="8"/>
      <c r="C349" s="8"/>
      <c r="D349" s="8"/>
      <c r="E349" s="20"/>
      <c r="F349" s="21"/>
      <c r="G349" s="21"/>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row>
    <row r="350" spans="1:35" ht="30" customHeight="1">
      <c r="A350" s="8"/>
      <c r="B350" s="8"/>
      <c r="C350" s="8"/>
      <c r="D350" s="8"/>
      <c r="E350" s="20"/>
      <c r="F350" s="21"/>
      <c r="G350" s="21"/>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row>
    <row r="351" spans="1:35" ht="30" customHeight="1">
      <c r="A351" s="8"/>
      <c r="B351" s="8"/>
      <c r="C351" s="8"/>
      <c r="D351" s="8"/>
      <c r="E351" s="20"/>
      <c r="F351" s="21"/>
      <c r="G351" s="21"/>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row>
    <row r="352" spans="1:35" ht="30" customHeight="1">
      <c r="A352" s="8"/>
      <c r="B352" s="8"/>
      <c r="C352" s="8"/>
      <c r="D352" s="8"/>
      <c r="E352" s="20"/>
      <c r="F352" s="21"/>
      <c r="G352" s="21"/>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row>
    <row r="353" spans="1:35" ht="30" customHeight="1">
      <c r="A353" s="8"/>
      <c r="B353" s="8"/>
      <c r="C353" s="8"/>
      <c r="D353" s="8"/>
      <c r="E353" s="20"/>
      <c r="F353" s="21"/>
      <c r="G353" s="21"/>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row>
    <row r="354" spans="1:35" ht="30" customHeight="1">
      <c r="A354" s="8"/>
      <c r="B354" s="8"/>
      <c r="C354" s="8"/>
      <c r="D354" s="8"/>
      <c r="E354" s="20"/>
      <c r="F354" s="21"/>
      <c r="G354" s="21"/>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row>
    <row r="355" spans="1:35" ht="30" customHeight="1">
      <c r="A355" s="8"/>
      <c r="B355" s="8"/>
      <c r="C355" s="8"/>
      <c r="D355" s="8"/>
      <c r="E355" s="20"/>
      <c r="F355" s="21"/>
      <c r="G355" s="21"/>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row>
    <row r="356" spans="1:35" ht="30" customHeight="1">
      <c r="A356" s="8"/>
      <c r="B356" s="8"/>
      <c r="C356" s="8"/>
      <c r="D356" s="8"/>
      <c r="E356" s="20"/>
      <c r="F356" s="21"/>
      <c r="G356" s="21"/>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row>
    <row r="357" spans="1:35" ht="30" customHeight="1">
      <c r="A357" s="8"/>
      <c r="B357" s="8"/>
      <c r="C357" s="8"/>
      <c r="D357" s="8"/>
      <c r="E357" s="20"/>
      <c r="F357" s="21"/>
      <c r="G357" s="21"/>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row>
    <row r="358" spans="1:35" ht="30" customHeight="1">
      <c r="A358" s="8"/>
      <c r="B358" s="8"/>
      <c r="C358" s="8"/>
      <c r="D358" s="8"/>
      <c r="E358" s="20"/>
      <c r="F358" s="21"/>
      <c r="G358" s="21"/>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row>
    <row r="359" spans="1:35" ht="30" customHeight="1">
      <c r="A359" s="8"/>
      <c r="B359" s="8"/>
      <c r="C359" s="8"/>
      <c r="D359" s="8"/>
      <c r="E359" s="20"/>
      <c r="F359" s="21"/>
      <c r="G359" s="21"/>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row>
    <row r="360" spans="1:35" ht="30" customHeight="1">
      <c r="A360" s="8"/>
      <c r="B360" s="8"/>
      <c r="C360" s="8"/>
      <c r="D360" s="8"/>
      <c r="E360" s="20"/>
      <c r="F360" s="21"/>
      <c r="G360" s="21"/>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row>
    <row r="361" spans="1:35" ht="30" customHeight="1">
      <c r="A361" s="8"/>
      <c r="B361" s="8"/>
      <c r="C361" s="8"/>
      <c r="D361" s="8"/>
      <c r="E361" s="20"/>
      <c r="F361" s="21"/>
      <c r="G361" s="21"/>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row>
    <row r="362" spans="1:35" ht="30" customHeight="1">
      <c r="A362" s="8"/>
      <c r="B362" s="8"/>
      <c r="C362" s="8"/>
      <c r="D362" s="8"/>
      <c r="E362" s="20"/>
      <c r="F362" s="21"/>
      <c r="G362" s="21"/>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row>
    <row r="363" spans="1:35" ht="30" customHeight="1">
      <c r="A363" s="8"/>
      <c r="B363" s="8"/>
      <c r="C363" s="8"/>
      <c r="D363" s="8"/>
      <c r="E363" s="20"/>
      <c r="F363" s="21"/>
      <c r="G363" s="21"/>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row>
    <row r="364" spans="1:35" ht="30" customHeight="1">
      <c r="A364" s="8"/>
      <c r="B364" s="8"/>
      <c r="C364" s="8"/>
      <c r="D364" s="8"/>
      <c r="E364" s="20"/>
      <c r="F364" s="21"/>
      <c r="G364" s="21"/>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row>
    <row r="365" spans="1:35" ht="30" customHeight="1">
      <c r="A365" s="8"/>
      <c r="B365" s="8"/>
      <c r="C365" s="8"/>
      <c r="D365" s="8"/>
      <c r="E365" s="20"/>
      <c r="F365" s="21"/>
      <c r="G365" s="21"/>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row>
    <row r="366" spans="1:35" ht="30" customHeight="1">
      <c r="A366" s="8"/>
      <c r="B366" s="8"/>
      <c r="C366" s="8"/>
      <c r="D366" s="8"/>
      <c r="E366" s="20"/>
      <c r="F366" s="21"/>
      <c r="G366" s="21"/>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row>
    <row r="367" spans="1:35" ht="30" customHeight="1">
      <c r="A367" s="8"/>
      <c r="B367" s="8"/>
      <c r="C367" s="8"/>
      <c r="D367" s="8"/>
      <c r="E367" s="20"/>
      <c r="F367" s="21"/>
      <c r="G367" s="21"/>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row>
    <row r="368" spans="1:35" ht="30" customHeight="1">
      <c r="A368" s="8"/>
      <c r="B368" s="8"/>
      <c r="C368" s="8"/>
      <c r="D368" s="8"/>
      <c r="E368" s="20"/>
      <c r="F368" s="21"/>
      <c r="G368" s="21"/>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row>
    <row r="369" spans="1:35" ht="30" customHeight="1">
      <c r="A369" s="8"/>
      <c r="B369" s="8"/>
      <c r="C369" s="8"/>
      <c r="D369" s="8"/>
      <c r="E369" s="20"/>
      <c r="F369" s="21"/>
      <c r="G369" s="21"/>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row>
    <row r="370" spans="1:35" ht="30" customHeight="1">
      <c r="A370" s="8"/>
      <c r="B370" s="8"/>
      <c r="C370" s="8"/>
      <c r="D370" s="8"/>
      <c r="E370" s="20"/>
      <c r="F370" s="21"/>
      <c r="G370" s="21"/>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row>
    <row r="371" spans="1:35" ht="30" customHeight="1">
      <c r="A371" s="8"/>
      <c r="B371" s="8"/>
      <c r="C371" s="8"/>
      <c r="D371" s="8"/>
      <c r="E371" s="20"/>
      <c r="F371" s="21"/>
      <c r="G371" s="21"/>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row>
    <row r="372" spans="1:35" ht="30" customHeight="1">
      <c r="A372" s="8"/>
      <c r="B372" s="8"/>
      <c r="C372" s="8"/>
      <c r="D372" s="8"/>
      <c r="E372" s="20"/>
      <c r="F372" s="21"/>
      <c r="G372" s="21"/>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row>
    <row r="373" spans="1:35" ht="30" customHeight="1">
      <c r="A373" s="8"/>
      <c r="B373" s="8"/>
      <c r="C373" s="8"/>
      <c r="D373" s="8"/>
      <c r="E373" s="20"/>
      <c r="F373" s="21"/>
      <c r="G373" s="21"/>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row>
    <row r="374" spans="1:35" ht="30" customHeight="1">
      <c r="A374" s="8"/>
      <c r="B374" s="8"/>
      <c r="C374" s="8"/>
      <c r="D374" s="8"/>
      <c r="E374" s="20"/>
      <c r="F374" s="21"/>
      <c r="G374" s="21"/>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row>
    <row r="375" spans="1:35" ht="30" customHeight="1">
      <c r="A375" s="8"/>
      <c r="B375" s="8"/>
      <c r="C375" s="8"/>
      <c r="D375" s="8"/>
      <c r="E375" s="20"/>
      <c r="F375" s="21"/>
      <c r="G375" s="21"/>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row>
    <row r="376" spans="1:35" ht="30" customHeight="1">
      <c r="A376" s="8"/>
      <c r="B376" s="8"/>
      <c r="C376" s="8"/>
      <c r="D376" s="8"/>
      <c r="E376" s="20"/>
      <c r="F376" s="21"/>
      <c r="G376" s="21"/>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row>
    <row r="377" spans="1:35" ht="30" customHeight="1">
      <c r="A377" s="8"/>
      <c r="B377" s="8"/>
      <c r="C377" s="8"/>
      <c r="D377" s="8"/>
      <c r="E377" s="20"/>
      <c r="F377" s="21"/>
      <c r="G377" s="21"/>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row>
    <row r="378" spans="1:35" ht="30" customHeight="1">
      <c r="A378" s="8"/>
      <c r="B378" s="8"/>
      <c r="C378" s="8"/>
      <c r="D378" s="8"/>
      <c r="E378" s="20"/>
      <c r="F378" s="21"/>
      <c r="G378" s="21"/>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row>
    <row r="379" spans="1:35" ht="30" customHeight="1">
      <c r="A379" s="8"/>
      <c r="B379" s="8"/>
      <c r="C379" s="8"/>
      <c r="D379" s="8"/>
      <c r="E379" s="20"/>
      <c r="F379" s="21"/>
      <c r="G379" s="21"/>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row>
    <row r="380" spans="1:35" ht="30" customHeight="1">
      <c r="A380" s="8"/>
      <c r="B380" s="8"/>
      <c r="C380" s="8"/>
      <c r="D380" s="8"/>
      <c r="E380" s="20"/>
      <c r="F380" s="21"/>
      <c r="G380" s="21"/>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row>
    <row r="381" spans="1:35" ht="30" customHeight="1">
      <c r="A381" s="8"/>
      <c r="B381" s="8"/>
      <c r="C381" s="8"/>
      <c r="D381" s="8"/>
      <c r="E381" s="20"/>
      <c r="F381" s="21"/>
      <c r="G381" s="21"/>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row>
    <row r="382" spans="1:35" ht="30" customHeight="1">
      <c r="A382" s="8"/>
      <c r="B382" s="8"/>
      <c r="C382" s="8"/>
      <c r="D382" s="8"/>
      <c r="E382" s="20"/>
      <c r="F382" s="21"/>
      <c r="G382" s="21"/>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row>
    <row r="383" spans="1:35" ht="30" customHeight="1">
      <c r="A383" s="8"/>
      <c r="B383" s="8"/>
      <c r="C383" s="8"/>
      <c r="D383" s="8"/>
      <c r="E383" s="20"/>
      <c r="F383" s="21"/>
      <c r="G383" s="21"/>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row>
    <row r="384" spans="1:35" ht="30" customHeight="1">
      <c r="A384" s="8"/>
      <c r="B384" s="8"/>
      <c r="C384" s="8"/>
      <c r="D384" s="8"/>
      <c r="E384" s="20"/>
      <c r="F384" s="21"/>
      <c r="G384" s="21"/>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row>
    <row r="385" spans="1:35" ht="30" customHeight="1">
      <c r="A385" s="8"/>
      <c r="B385" s="8"/>
      <c r="C385" s="8"/>
      <c r="D385" s="8"/>
      <c r="E385" s="20"/>
      <c r="F385" s="21"/>
      <c r="G385" s="21"/>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row>
    <row r="386" spans="1:35" ht="30" customHeight="1">
      <c r="A386" s="8"/>
      <c r="B386" s="8"/>
      <c r="C386" s="8"/>
      <c r="D386" s="8"/>
      <c r="E386" s="20"/>
      <c r="F386" s="21"/>
      <c r="G386" s="21"/>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row>
    <row r="387" spans="1:35" ht="30" customHeight="1">
      <c r="A387" s="8"/>
      <c r="B387" s="8"/>
      <c r="C387" s="8"/>
      <c r="D387" s="8"/>
      <c r="E387" s="20"/>
      <c r="F387" s="21"/>
      <c r="G387" s="21"/>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row>
    <row r="388" spans="1:35" ht="30" customHeight="1">
      <c r="A388" s="8"/>
      <c r="B388" s="8"/>
      <c r="C388" s="8"/>
      <c r="D388" s="8"/>
      <c r="E388" s="20"/>
      <c r="F388" s="21"/>
      <c r="G388" s="21"/>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row>
    <row r="389" spans="1:35" ht="30" customHeight="1">
      <c r="A389" s="8"/>
      <c r="B389" s="8"/>
      <c r="C389" s="8"/>
      <c r="D389" s="8"/>
      <c r="E389" s="20"/>
      <c r="F389" s="21"/>
      <c r="G389" s="21"/>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row>
    <row r="390" spans="1:35" ht="30" customHeight="1">
      <c r="A390" s="8"/>
      <c r="B390" s="8"/>
      <c r="C390" s="8"/>
      <c r="D390" s="8"/>
      <c r="E390" s="20"/>
      <c r="F390" s="21"/>
      <c r="G390" s="21"/>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row>
    <row r="391" spans="1:35" ht="30" customHeight="1">
      <c r="A391" s="8"/>
      <c r="B391" s="8"/>
      <c r="C391" s="8"/>
      <c r="D391" s="8"/>
      <c r="E391" s="20"/>
      <c r="F391" s="21"/>
      <c r="G391" s="21"/>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row>
    <row r="392" spans="1:35" ht="30" customHeight="1">
      <c r="A392" s="8"/>
      <c r="B392" s="8"/>
      <c r="C392" s="8"/>
      <c r="D392" s="8"/>
      <c r="E392" s="20"/>
      <c r="F392" s="21"/>
      <c r="G392" s="21"/>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row>
    <row r="393" spans="1:35" ht="30" customHeight="1">
      <c r="A393" s="8"/>
      <c r="B393" s="8"/>
      <c r="C393" s="8"/>
      <c r="D393" s="8"/>
      <c r="E393" s="20"/>
      <c r="F393" s="21"/>
      <c r="G393" s="21"/>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row>
    <row r="394" spans="1:35" ht="30" customHeight="1">
      <c r="A394" s="8"/>
      <c r="B394" s="8"/>
      <c r="C394" s="8"/>
      <c r="D394" s="8"/>
      <c r="E394" s="20"/>
      <c r="F394" s="21"/>
      <c r="G394" s="21"/>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row>
    <row r="395" spans="1:35" ht="30" customHeight="1">
      <c r="A395" s="8"/>
      <c r="B395" s="8"/>
      <c r="C395" s="8"/>
      <c r="D395" s="8"/>
      <c r="E395" s="20"/>
      <c r="F395" s="21"/>
      <c r="G395" s="21"/>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row>
    <row r="396" spans="1:35" ht="30" customHeight="1">
      <c r="A396" s="8"/>
      <c r="B396" s="8"/>
      <c r="C396" s="8"/>
      <c r="D396" s="8"/>
      <c r="E396" s="20"/>
      <c r="F396" s="21"/>
      <c r="G396" s="21"/>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row>
    <row r="397" spans="1:35" ht="30" customHeight="1">
      <c r="A397" s="8"/>
      <c r="B397" s="8"/>
      <c r="C397" s="8"/>
      <c r="D397" s="8"/>
      <c r="E397" s="20"/>
      <c r="F397" s="21"/>
      <c r="G397" s="21"/>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row>
    <row r="398" spans="1:35" ht="30" customHeight="1">
      <c r="A398" s="8"/>
      <c r="B398" s="8"/>
      <c r="C398" s="8"/>
      <c r="D398" s="8"/>
      <c r="E398" s="20"/>
      <c r="F398" s="21"/>
      <c r="G398" s="21"/>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row>
    <row r="399" spans="1:35" ht="30" customHeight="1">
      <c r="A399" s="8"/>
      <c r="B399" s="8"/>
      <c r="C399" s="8"/>
      <c r="D399" s="8"/>
      <c r="E399" s="20"/>
      <c r="F399" s="21"/>
      <c r="G399" s="21"/>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row>
    <row r="400" spans="1:35" ht="30" customHeight="1">
      <c r="A400" s="8"/>
      <c r="B400" s="8"/>
      <c r="C400" s="8"/>
      <c r="D400" s="8"/>
      <c r="E400" s="20"/>
      <c r="F400" s="21"/>
      <c r="G400" s="21"/>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row>
    <row r="401" spans="1:35" ht="30" customHeight="1">
      <c r="A401" s="8"/>
      <c r="B401" s="8"/>
      <c r="C401" s="8"/>
      <c r="D401" s="8"/>
      <c r="E401" s="20"/>
      <c r="F401" s="21"/>
      <c r="G401" s="21"/>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row>
    <row r="402" spans="1:35" ht="30" customHeight="1">
      <c r="A402" s="8"/>
      <c r="B402" s="8"/>
      <c r="C402" s="8"/>
      <c r="D402" s="8"/>
      <c r="E402" s="20"/>
      <c r="F402" s="21"/>
      <c r="G402" s="21"/>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row>
    <row r="403" spans="1:35" ht="30" customHeight="1">
      <c r="A403" s="8"/>
      <c r="B403" s="8"/>
      <c r="C403" s="8"/>
      <c r="D403" s="8"/>
      <c r="E403" s="20"/>
      <c r="F403" s="21"/>
      <c r="G403" s="21"/>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row>
    <row r="404" spans="1:35" ht="30" customHeight="1">
      <c r="A404" s="8"/>
      <c r="B404" s="8"/>
      <c r="C404" s="8"/>
      <c r="D404" s="8"/>
      <c r="E404" s="20"/>
      <c r="F404" s="21"/>
      <c r="G404" s="21"/>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row>
    <row r="405" spans="1:35" ht="30" customHeight="1">
      <c r="A405" s="8"/>
      <c r="B405" s="8"/>
      <c r="C405" s="8"/>
      <c r="D405" s="8"/>
      <c r="E405" s="20"/>
      <c r="F405" s="21"/>
      <c r="G405" s="21"/>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row>
    <row r="406" spans="1:35" ht="30" customHeight="1">
      <c r="A406" s="8"/>
      <c r="B406" s="8"/>
      <c r="C406" s="8"/>
      <c r="D406" s="8"/>
      <c r="E406" s="20"/>
      <c r="F406" s="21"/>
      <c r="G406" s="21"/>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row>
    <row r="407" spans="1:35" ht="30" customHeight="1">
      <c r="A407" s="8"/>
      <c r="B407" s="8"/>
      <c r="C407" s="8"/>
      <c r="D407" s="8"/>
      <c r="E407" s="20"/>
      <c r="F407" s="21"/>
      <c r="G407" s="21"/>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row>
    <row r="408" spans="1:35" ht="30" customHeight="1">
      <c r="A408" s="8"/>
      <c r="B408" s="8"/>
      <c r="C408" s="8"/>
      <c r="D408" s="8"/>
      <c r="E408" s="20"/>
      <c r="F408" s="21"/>
      <c r="G408" s="21"/>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row>
    <row r="409" spans="1:35" ht="30" customHeight="1">
      <c r="A409" s="8"/>
      <c r="B409" s="8"/>
      <c r="C409" s="8"/>
      <c r="D409" s="8"/>
      <c r="E409" s="20"/>
      <c r="F409" s="21"/>
      <c r="G409" s="21"/>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row>
    <row r="410" spans="1:35" ht="30" customHeight="1">
      <c r="A410" s="8"/>
      <c r="B410" s="8"/>
      <c r="C410" s="8"/>
      <c r="D410" s="8"/>
      <c r="E410" s="20"/>
      <c r="F410" s="21"/>
      <c r="G410" s="21"/>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row>
    <row r="411" spans="1:35" ht="30" customHeight="1">
      <c r="A411" s="8"/>
      <c r="B411" s="8"/>
      <c r="C411" s="8"/>
      <c r="D411" s="8"/>
      <c r="E411" s="20"/>
      <c r="F411" s="21"/>
      <c r="G411" s="21"/>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row>
    <row r="412" spans="1:35" ht="30" customHeight="1">
      <c r="A412" s="8"/>
      <c r="B412" s="8"/>
      <c r="C412" s="8"/>
      <c r="D412" s="8"/>
      <c r="E412" s="20"/>
      <c r="F412" s="21"/>
      <c r="G412" s="21"/>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row>
    <row r="413" spans="1:35" ht="30" customHeight="1">
      <c r="A413" s="8"/>
      <c r="B413" s="8"/>
      <c r="C413" s="8"/>
      <c r="D413" s="8"/>
      <c r="E413" s="20"/>
      <c r="F413" s="21"/>
      <c r="G413" s="21"/>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row>
    <row r="414" spans="1:35" ht="30" customHeight="1">
      <c r="A414" s="8"/>
      <c r="B414" s="8"/>
      <c r="C414" s="8"/>
      <c r="D414" s="8"/>
      <c r="E414" s="20"/>
      <c r="F414" s="21"/>
      <c r="G414" s="21"/>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row>
    <row r="415" spans="1:35" ht="30" customHeight="1">
      <c r="A415" s="8"/>
      <c r="B415" s="8"/>
      <c r="C415" s="8"/>
      <c r="D415" s="8"/>
      <c r="E415" s="20"/>
      <c r="F415" s="21"/>
      <c r="G415" s="21"/>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row>
    <row r="416" spans="1:35" ht="30" customHeight="1">
      <c r="A416" s="8"/>
      <c r="B416" s="8"/>
      <c r="C416" s="8"/>
      <c r="D416" s="8"/>
      <c r="E416" s="20"/>
      <c r="F416" s="21"/>
      <c r="G416" s="21"/>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row>
    <row r="417" spans="1:35" ht="30" customHeight="1">
      <c r="A417" s="8"/>
      <c r="B417" s="8"/>
      <c r="C417" s="8"/>
      <c r="D417" s="8"/>
      <c r="E417" s="20"/>
      <c r="F417" s="21"/>
      <c r="G417" s="21"/>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row>
    <row r="418" spans="1:35" ht="30" customHeight="1">
      <c r="A418" s="8"/>
      <c r="B418" s="8"/>
      <c r="C418" s="8"/>
      <c r="D418" s="8"/>
      <c r="E418" s="20"/>
      <c r="F418" s="21"/>
      <c r="G418" s="21"/>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row>
    <row r="419" spans="1:35" ht="30" customHeight="1">
      <c r="A419" s="8"/>
      <c r="B419" s="8"/>
      <c r="C419" s="8"/>
      <c r="D419" s="8"/>
      <c r="E419" s="20"/>
      <c r="F419" s="21"/>
      <c r="G419" s="21"/>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row>
    <row r="420" spans="1:35" ht="30" customHeight="1">
      <c r="A420" s="8"/>
      <c r="B420" s="8"/>
      <c r="C420" s="8"/>
      <c r="D420" s="8"/>
      <c r="E420" s="20"/>
      <c r="F420" s="21"/>
      <c r="G420" s="21"/>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row>
    <row r="421" spans="1:35" ht="30" customHeight="1">
      <c r="A421" s="8"/>
      <c r="B421" s="8"/>
      <c r="C421" s="8"/>
      <c r="D421" s="8"/>
      <c r="E421" s="20"/>
      <c r="F421" s="21"/>
      <c r="G421" s="21"/>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row>
    <row r="422" spans="1:35" ht="30" customHeight="1">
      <c r="A422" s="8"/>
      <c r="B422" s="8"/>
      <c r="C422" s="8"/>
      <c r="D422" s="8"/>
      <c r="E422" s="20"/>
      <c r="F422" s="21"/>
      <c r="G422" s="21"/>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row>
    <row r="423" spans="1:35" ht="30" customHeight="1">
      <c r="A423" s="8"/>
      <c r="B423" s="8"/>
      <c r="C423" s="8"/>
      <c r="D423" s="8"/>
      <c r="E423" s="20"/>
      <c r="F423" s="21"/>
      <c r="G423" s="21"/>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row>
    <row r="424" spans="1:35" ht="30" customHeight="1">
      <c r="A424" s="8"/>
      <c r="B424" s="8"/>
      <c r="C424" s="8"/>
      <c r="D424" s="8"/>
      <c r="E424" s="20"/>
      <c r="F424" s="21"/>
      <c r="G424" s="21"/>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row>
    <row r="425" spans="1:35" ht="30" customHeight="1">
      <c r="A425" s="8"/>
      <c r="B425" s="8"/>
      <c r="C425" s="8"/>
      <c r="D425" s="8"/>
      <c r="E425" s="20"/>
      <c r="F425" s="21"/>
      <c r="G425" s="21"/>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row>
    <row r="426" spans="1:35" ht="30" customHeight="1">
      <c r="A426" s="8"/>
      <c r="B426" s="8"/>
      <c r="C426" s="8"/>
      <c r="D426" s="8"/>
      <c r="E426" s="20"/>
      <c r="F426" s="21"/>
      <c r="G426" s="21"/>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row>
    <row r="427" spans="1:35" ht="30" customHeight="1">
      <c r="A427" s="8"/>
      <c r="B427" s="8"/>
      <c r="C427" s="8"/>
      <c r="D427" s="8"/>
      <c r="E427" s="20"/>
      <c r="F427" s="21"/>
      <c r="G427" s="21"/>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row>
    <row r="428" spans="1:35" ht="30" customHeight="1">
      <c r="A428" s="8"/>
      <c r="B428" s="8"/>
      <c r="C428" s="8"/>
      <c r="D428" s="8"/>
      <c r="E428" s="20"/>
      <c r="F428" s="21"/>
      <c r="G428" s="21"/>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row>
    <row r="429" spans="1:35" ht="30" customHeight="1">
      <c r="A429" s="8"/>
      <c r="B429" s="8"/>
      <c r="C429" s="8"/>
      <c r="D429" s="8"/>
      <c r="E429" s="20"/>
      <c r="F429" s="21"/>
      <c r="G429" s="21"/>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row>
    <row r="430" spans="1:35" ht="30" customHeight="1">
      <c r="A430" s="8"/>
      <c r="B430" s="8"/>
      <c r="C430" s="8"/>
      <c r="D430" s="8"/>
      <c r="E430" s="20"/>
      <c r="F430" s="21"/>
      <c r="G430" s="21"/>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row>
    <row r="431" spans="1:35" ht="30" customHeight="1">
      <c r="A431" s="8"/>
      <c r="B431" s="8"/>
      <c r="C431" s="8"/>
      <c r="D431" s="8"/>
      <c r="E431" s="20"/>
      <c r="F431" s="21"/>
      <c r="G431" s="21"/>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row>
    <row r="432" spans="1:35" ht="30" customHeight="1">
      <c r="A432" s="8"/>
      <c r="B432" s="8"/>
      <c r="C432" s="8"/>
      <c r="D432" s="8"/>
      <c r="E432" s="20"/>
      <c r="F432" s="21"/>
      <c r="G432" s="21"/>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row>
    <row r="433" spans="1:35" ht="30" customHeight="1">
      <c r="A433" s="8"/>
      <c r="B433" s="8"/>
      <c r="C433" s="8"/>
      <c r="D433" s="8"/>
      <c r="E433" s="20"/>
      <c r="F433" s="21"/>
      <c r="G433" s="21"/>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row>
    <row r="434" spans="1:35" ht="30" customHeight="1">
      <c r="A434" s="8"/>
      <c r="B434" s="8"/>
      <c r="C434" s="8"/>
      <c r="D434" s="8"/>
      <c r="E434" s="20"/>
      <c r="F434" s="21"/>
      <c r="G434" s="21"/>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row>
    <row r="435" spans="1:35" ht="30" customHeight="1">
      <c r="A435" s="8"/>
      <c r="B435" s="8"/>
      <c r="C435" s="8"/>
      <c r="D435" s="8"/>
      <c r="E435" s="20"/>
      <c r="F435" s="21"/>
      <c r="G435" s="21"/>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row>
    <row r="436" spans="1:35" ht="30" customHeight="1">
      <c r="A436" s="8"/>
      <c r="B436" s="8"/>
      <c r="C436" s="8"/>
      <c r="D436" s="8"/>
      <c r="E436" s="20"/>
      <c r="F436" s="21"/>
      <c r="G436" s="21"/>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row>
    <row r="437" spans="1:35" ht="30" customHeight="1">
      <c r="A437" s="8"/>
      <c r="B437" s="8"/>
      <c r="C437" s="8"/>
      <c r="D437" s="8"/>
      <c r="E437" s="20"/>
      <c r="F437" s="21"/>
      <c r="G437" s="21"/>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row>
    <row r="438" spans="1:35" ht="30" customHeight="1">
      <c r="A438" s="8"/>
      <c r="B438" s="8"/>
      <c r="C438" s="8"/>
      <c r="D438" s="8"/>
      <c r="E438" s="20"/>
      <c r="F438" s="21"/>
      <c r="G438" s="21"/>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row>
    <row r="439" spans="1:35" ht="30" customHeight="1">
      <c r="A439" s="8"/>
      <c r="B439" s="8"/>
      <c r="C439" s="8"/>
      <c r="D439" s="8"/>
      <c r="E439" s="20"/>
      <c r="F439" s="21"/>
      <c r="G439" s="21"/>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row>
    <row r="440" spans="1:35" ht="30" customHeight="1">
      <c r="A440" s="8"/>
      <c r="B440" s="8"/>
      <c r="C440" s="8"/>
      <c r="D440" s="8"/>
      <c r="E440" s="20"/>
      <c r="F440" s="21"/>
      <c r="G440" s="21"/>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row>
    <row r="441" spans="1:35" ht="30" customHeight="1">
      <c r="A441" s="8"/>
      <c r="B441" s="8"/>
      <c r="C441" s="8"/>
      <c r="D441" s="8"/>
      <c r="E441" s="20"/>
      <c r="F441" s="21"/>
      <c r="G441" s="21"/>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row>
    <row r="442" spans="1:35" ht="30" customHeight="1">
      <c r="A442" s="8"/>
      <c r="B442" s="8"/>
      <c r="C442" s="8"/>
      <c r="D442" s="8"/>
      <c r="E442" s="20"/>
      <c r="F442" s="21"/>
      <c r="G442" s="21"/>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row>
    <row r="443" spans="1:35" ht="30" customHeight="1">
      <c r="A443" s="8"/>
      <c r="B443" s="8"/>
      <c r="C443" s="8"/>
      <c r="D443" s="8"/>
      <c r="E443" s="20"/>
      <c r="F443" s="21"/>
      <c r="G443" s="21"/>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row>
    <row r="444" spans="1:35" ht="30" customHeight="1">
      <c r="A444" s="8"/>
      <c r="B444" s="8"/>
      <c r="C444" s="8"/>
      <c r="D444" s="8"/>
      <c r="E444" s="20"/>
      <c r="F444" s="21"/>
      <c r="G444" s="21"/>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row>
    <row r="445" spans="1:35" ht="30" customHeight="1">
      <c r="A445" s="8"/>
      <c r="B445" s="8"/>
      <c r="C445" s="8"/>
      <c r="D445" s="8"/>
      <c r="E445" s="20"/>
      <c r="F445" s="21"/>
      <c r="G445" s="21"/>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row>
    <row r="446" spans="1:35" ht="30" customHeight="1">
      <c r="A446" s="8"/>
      <c r="B446" s="8"/>
      <c r="C446" s="8"/>
      <c r="D446" s="8"/>
      <c r="E446" s="20"/>
      <c r="F446" s="21"/>
      <c r="G446" s="21"/>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row>
    <row r="447" spans="1:35" ht="30" customHeight="1">
      <c r="A447" s="8"/>
      <c r="B447" s="8"/>
      <c r="C447" s="8"/>
      <c r="D447" s="8"/>
      <c r="E447" s="20"/>
      <c r="F447" s="21"/>
      <c r="G447" s="21"/>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row>
    <row r="448" spans="1:35" ht="30" customHeight="1">
      <c r="A448" s="8"/>
      <c r="B448" s="8"/>
      <c r="C448" s="8"/>
      <c r="D448" s="8"/>
      <c r="E448" s="20"/>
      <c r="F448" s="21"/>
      <c r="G448" s="21"/>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row>
    <row r="449" spans="1:35" ht="30" customHeight="1">
      <c r="A449" s="8"/>
      <c r="B449" s="8"/>
      <c r="C449" s="8"/>
      <c r="D449" s="8"/>
      <c r="E449" s="20"/>
      <c r="F449" s="21"/>
      <c r="G449" s="21"/>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row>
    <row r="450" spans="1:35" ht="30" customHeight="1">
      <c r="A450" s="8"/>
      <c r="B450" s="8"/>
      <c r="C450" s="8"/>
      <c r="D450" s="8"/>
      <c r="E450" s="20"/>
      <c r="F450" s="21"/>
      <c r="G450" s="21"/>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row>
    <row r="451" spans="1:35" ht="30" customHeight="1">
      <c r="A451" s="8"/>
      <c r="B451" s="8"/>
      <c r="C451" s="8"/>
      <c r="D451" s="8"/>
      <c r="E451" s="20"/>
      <c r="F451" s="21"/>
      <c r="G451" s="21"/>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row>
    <row r="452" spans="1:35" ht="30" customHeight="1">
      <c r="A452" s="8"/>
      <c r="B452" s="8"/>
      <c r="C452" s="8"/>
      <c r="D452" s="8"/>
      <c r="E452" s="20"/>
      <c r="F452" s="21"/>
      <c r="G452" s="21"/>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row>
    <row r="453" spans="1:35" ht="30" customHeight="1">
      <c r="A453" s="8"/>
      <c r="B453" s="8"/>
      <c r="C453" s="8"/>
      <c r="D453" s="8"/>
      <c r="E453" s="20"/>
      <c r="F453" s="21"/>
      <c r="G453" s="21"/>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row>
    <row r="454" spans="1:35" ht="30" customHeight="1">
      <c r="A454" s="8"/>
      <c r="B454" s="8"/>
      <c r="C454" s="8"/>
      <c r="D454" s="8"/>
      <c r="E454" s="20"/>
      <c r="F454" s="21"/>
      <c r="G454" s="21"/>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row>
    <row r="455" spans="1:35" ht="30" customHeight="1">
      <c r="A455" s="8"/>
      <c r="B455" s="8"/>
      <c r="C455" s="8"/>
      <c r="D455" s="8"/>
      <c r="E455" s="20"/>
      <c r="F455" s="21"/>
      <c r="G455" s="21"/>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row>
    <row r="456" spans="1:35" ht="30" customHeight="1">
      <c r="A456" s="8"/>
      <c r="B456" s="8"/>
      <c r="C456" s="8"/>
      <c r="D456" s="8"/>
      <c r="E456" s="20"/>
      <c r="F456" s="21"/>
      <c r="G456" s="21"/>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row>
    <row r="457" spans="1:35" ht="30" customHeight="1">
      <c r="A457" s="8"/>
      <c r="B457" s="8"/>
      <c r="C457" s="8"/>
      <c r="D457" s="8"/>
      <c r="E457" s="20"/>
      <c r="F457" s="21"/>
      <c r="G457" s="21"/>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row>
    <row r="458" spans="1:35" ht="30" customHeight="1">
      <c r="A458" s="8"/>
      <c r="B458" s="8"/>
      <c r="C458" s="8"/>
      <c r="D458" s="8"/>
      <c r="E458" s="20"/>
      <c r="F458" s="21"/>
      <c r="G458" s="21"/>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row>
    <row r="459" spans="1:35" ht="30" customHeight="1">
      <c r="A459" s="8"/>
      <c r="B459" s="8"/>
      <c r="C459" s="8"/>
      <c r="D459" s="8"/>
      <c r="E459" s="20"/>
      <c r="F459" s="21"/>
      <c r="G459" s="21"/>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row>
    <row r="460" spans="1:35" ht="30" customHeight="1">
      <c r="A460" s="8"/>
      <c r="B460" s="8"/>
      <c r="C460" s="8"/>
      <c r="D460" s="8"/>
      <c r="E460" s="20"/>
      <c r="F460" s="21"/>
      <c r="G460" s="21"/>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row>
    <row r="461" spans="1:35" ht="30" customHeight="1">
      <c r="A461" s="8"/>
      <c r="B461" s="8"/>
      <c r="C461" s="8"/>
      <c r="D461" s="8"/>
      <c r="E461" s="20"/>
      <c r="F461" s="21"/>
      <c r="G461" s="21"/>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row>
    <row r="462" spans="1:35" ht="30" customHeight="1">
      <c r="A462" s="8"/>
      <c r="B462" s="8"/>
      <c r="C462" s="8"/>
      <c r="D462" s="8"/>
      <c r="E462" s="20"/>
      <c r="F462" s="21"/>
      <c r="G462" s="21"/>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row>
    <row r="463" spans="1:35" ht="30" customHeight="1">
      <c r="A463" s="8"/>
      <c r="B463" s="8"/>
      <c r="C463" s="8"/>
      <c r="D463" s="8"/>
      <c r="E463" s="20"/>
      <c r="F463" s="21"/>
      <c r="G463" s="21"/>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row>
    <row r="464" spans="1:35" ht="30" customHeight="1">
      <c r="A464" s="8"/>
      <c r="B464" s="8"/>
      <c r="C464" s="8"/>
      <c r="D464" s="8"/>
      <c r="E464" s="20"/>
      <c r="F464" s="21"/>
      <c r="G464" s="21"/>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row>
    <row r="465" spans="1:35" ht="30" customHeight="1">
      <c r="A465" s="8"/>
      <c r="B465" s="8"/>
      <c r="C465" s="8"/>
      <c r="D465" s="8"/>
      <c r="E465" s="20"/>
      <c r="F465" s="21"/>
      <c r="G465" s="21"/>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row>
    <row r="466" spans="1:35" ht="30" customHeight="1">
      <c r="A466" s="8"/>
      <c r="B466" s="8"/>
      <c r="C466" s="8"/>
      <c r="D466" s="8"/>
      <c r="E466" s="20"/>
      <c r="F466" s="21"/>
      <c r="G466" s="21"/>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row>
    <row r="467" spans="1:35" ht="30" customHeight="1">
      <c r="A467" s="8"/>
      <c r="B467" s="8"/>
      <c r="C467" s="8"/>
      <c r="D467" s="8"/>
      <c r="E467" s="20"/>
      <c r="F467" s="21"/>
      <c r="G467" s="21"/>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row>
    <row r="468" spans="1:35" ht="30" customHeight="1">
      <c r="A468" s="8"/>
      <c r="B468" s="8"/>
      <c r="C468" s="8"/>
      <c r="D468" s="8"/>
      <c r="E468" s="20"/>
      <c r="F468" s="21"/>
      <c r="G468" s="21"/>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row>
    <row r="469" spans="1:35" ht="30" customHeight="1">
      <c r="A469" s="8"/>
      <c r="B469" s="8"/>
      <c r="C469" s="8"/>
      <c r="D469" s="8"/>
      <c r="E469" s="20"/>
      <c r="F469" s="21"/>
      <c r="G469" s="21"/>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row>
    <row r="470" spans="1:35" ht="30" customHeight="1">
      <c r="A470" s="8"/>
      <c r="B470" s="8"/>
      <c r="C470" s="8"/>
      <c r="D470" s="8"/>
      <c r="E470" s="20"/>
      <c r="F470" s="21"/>
      <c r="G470" s="21"/>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row>
    <row r="471" spans="1:35" ht="30" customHeight="1">
      <c r="A471" s="8"/>
      <c r="B471" s="8"/>
      <c r="C471" s="8"/>
      <c r="D471" s="8"/>
      <c r="E471" s="20"/>
      <c r="F471" s="21"/>
      <c r="G471" s="21"/>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row>
    <row r="472" spans="1:35" ht="30" customHeight="1">
      <c r="A472" s="8"/>
      <c r="B472" s="8"/>
      <c r="C472" s="8"/>
      <c r="D472" s="8"/>
      <c r="E472" s="20"/>
      <c r="F472" s="21"/>
      <c r="G472" s="21"/>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row>
    <row r="473" spans="1:35" ht="30" customHeight="1">
      <c r="A473" s="8"/>
      <c r="B473" s="8"/>
      <c r="C473" s="8"/>
      <c r="D473" s="8"/>
      <c r="E473" s="20"/>
      <c r="F473" s="21"/>
      <c r="G473" s="21"/>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row>
    <row r="474" spans="1:35" ht="30" customHeight="1">
      <c r="A474" s="8"/>
      <c r="B474" s="8"/>
      <c r="C474" s="8"/>
      <c r="D474" s="8"/>
      <c r="E474" s="20"/>
      <c r="F474" s="21"/>
      <c r="G474" s="21"/>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row>
    <row r="475" spans="1:35" ht="30" customHeight="1">
      <c r="A475" s="8"/>
      <c r="B475" s="8"/>
      <c r="C475" s="8"/>
      <c r="D475" s="8"/>
      <c r="E475" s="20"/>
      <c r="F475" s="21"/>
      <c r="G475" s="21"/>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row>
    <row r="476" spans="1:35" ht="30" customHeight="1">
      <c r="A476" s="8"/>
      <c r="B476" s="8"/>
      <c r="C476" s="8"/>
      <c r="D476" s="8"/>
      <c r="E476" s="20"/>
      <c r="F476" s="21"/>
      <c r="G476" s="21"/>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row>
    <row r="477" spans="1:35" ht="30" customHeight="1">
      <c r="A477" s="8"/>
      <c r="B477" s="8"/>
      <c r="C477" s="8"/>
      <c r="D477" s="8"/>
      <c r="E477" s="20"/>
      <c r="F477" s="21"/>
      <c r="G477" s="21"/>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row>
    <row r="478" spans="1:35" ht="30" customHeight="1">
      <c r="A478" s="8"/>
      <c r="B478" s="8"/>
      <c r="C478" s="8"/>
      <c r="D478" s="8"/>
      <c r="E478" s="20"/>
      <c r="F478" s="21"/>
      <c r="G478" s="21"/>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row>
    <row r="479" spans="1:35" ht="30" customHeight="1">
      <c r="A479" s="8"/>
      <c r="B479" s="8"/>
      <c r="C479" s="8"/>
      <c r="D479" s="8"/>
      <c r="E479" s="20"/>
      <c r="F479" s="21"/>
      <c r="G479" s="21"/>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row>
    <row r="480" spans="1:35" ht="30" customHeight="1">
      <c r="A480" s="8"/>
      <c r="B480" s="8"/>
      <c r="C480" s="8"/>
      <c r="D480" s="8"/>
      <c r="E480" s="20"/>
      <c r="F480" s="21"/>
      <c r="G480" s="21"/>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row>
    <row r="481" spans="1:35" ht="30" customHeight="1">
      <c r="A481" s="8"/>
      <c r="B481" s="8"/>
      <c r="C481" s="8"/>
      <c r="D481" s="8"/>
      <c r="E481" s="20"/>
      <c r="F481" s="21"/>
      <c r="G481" s="21"/>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row>
    <row r="482" spans="1:35" ht="30" customHeight="1">
      <c r="A482" s="8"/>
      <c r="B482" s="8"/>
      <c r="C482" s="8"/>
      <c r="D482" s="8"/>
      <c r="E482" s="20"/>
      <c r="F482" s="21"/>
      <c r="G482" s="21"/>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row>
    <row r="483" spans="1:35" ht="30" customHeight="1">
      <c r="A483" s="8"/>
      <c r="B483" s="8"/>
      <c r="C483" s="8"/>
      <c r="D483" s="8"/>
      <c r="E483" s="20"/>
      <c r="F483" s="21"/>
      <c r="G483" s="21"/>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row>
    <row r="484" spans="1:35" ht="30" customHeight="1">
      <c r="A484" s="8"/>
      <c r="B484" s="8"/>
      <c r="C484" s="8"/>
      <c r="D484" s="8"/>
      <c r="E484" s="20"/>
      <c r="F484" s="21"/>
      <c r="G484" s="21"/>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row>
    <row r="485" spans="1:35" ht="30" customHeight="1">
      <c r="A485" s="8"/>
      <c r="B485" s="8"/>
      <c r="C485" s="8"/>
      <c r="D485" s="8"/>
      <c r="E485" s="20"/>
      <c r="F485" s="21"/>
      <c r="G485" s="21"/>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row>
    <row r="486" spans="1:35" ht="30" customHeight="1">
      <c r="A486" s="8"/>
      <c r="B486" s="8"/>
      <c r="C486" s="8"/>
      <c r="D486" s="8"/>
      <c r="E486" s="20"/>
      <c r="F486" s="21"/>
      <c r="G486" s="21"/>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row>
    <row r="487" spans="1:35" ht="30" customHeight="1">
      <c r="A487" s="8"/>
      <c r="B487" s="8"/>
      <c r="C487" s="8"/>
      <c r="D487" s="8"/>
      <c r="E487" s="20"/>
      <c r="F487" s="21"/>
      <c r="G487" s="21"/>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row>
    <row r="488" spans="1:35" ht="30" customHeight="1">
      <c r="A488" s="8"/>
      <c r="B488" s="8"/>
      <c r="C488" s="8"/>
      <c r="D488" s="8"/>
      <c r="E488" s="20"/>
      <c r="F488" s="21"/>
      <c r="G488" s="21"/>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row>
    <row r="489" spans="1:35" ht="30" customHeight="1">
      <c r="A489" s="8"/>
      <c r="B489" s="8"/>
      <c r="C489" s="8"/>
      <c r="D489" s="8"/>
      <c r="E489" s="20"/>
      <c r="F489" s="21"/>
      <c r="G489" s="21"/>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row>
    <row r="490" spans="1:35" ht="30" customHeight="1">
      <c r="A490" s="8"/>
      <c r="B490" s="8"/>
      <c r="C490" s="8"/>
      <c r="D490" s="8"/>
      <c r="E490" s="20"/>
      <c r="F490" s="21"/>
      <c r="G490" s="21"/>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row>
    <row r="491" spans="1:35" ht="30" customHeight="1">
      <c r="A491" s="8"/>
      <c r="B491" s="8"/>
      <c r="C491" s="8"/>
      <c r="D491" s="8"/>
      <c r="E491" s="20"/>
      <c r="F491" s="21"/>
      <c r="G491" s="21"/>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row>
    <row r="492" spans="1:35" ht="30" customHeight="1">
      <c r="A492" s="8"/>
      <c r="B492" s="8"/>
      <c r="C492" s="8"/>
      <c r="D492" s="8"/>
      <c r="E492" s="20"/>
      <c r="F492" s="21"/>
      <c r="G492" s="21"/>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row>
    <row r="493" spans="1:35" ht="30" customHeight="1">
      <c r="A493" s="8"/>
      <c r="B493" s="8"/>
      <c r="C493" s="8"/>
      <c r="D493" s="8"/>
      <c r="E493" s="20"/>
      <c r="F493" s="21"/>
      <c r="G493" s="21"/>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row>
    <row r="494" spans="1:35" ht="30" customHeight="1">
      <c r="A494" s="8"/>
      <c r="B494" s="8"/>
      <c r="C494" s="8"/>
      <c r="D494" s="8"/>
      <c r="E494" s="20"/>
      <c r="F494" s="21"/>
      <c r="G494" s="21"/>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row>
    <row r="495" spans="1:35" ht="30" customHeight="1">
      <c r="A495" s="8"/>
      <c r="B495" s="8"/>
      <c r="C495" s="8"/>
      <c r="D495" s="8"/>
      <c r="E495" s="20"/>
      <c r="F495" s="21"/>
      <c r="G495" s="21"/>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row>
    <row r="496" spans="1:35" ht="30" customHeight="1">
      <c r="A496" s="8"/>
      <c r="B496" s="8"/>
      <c r="C496" s="8"/>
      <c r="D496" s="8"/>
      <c r="E496" s="20"/>
      <c r="F496" s="21"/>
      <c r="G496" s="21"/>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row>
    <row r="497" spans="1:35" ht="30" customHeight="1">
      <c r="A497" s="8"/>
      <c r="B497" s="8"/>
      <c r="C497" s="8"/>
      <c r="D497" s="8"/>
      <c r="E497" s="20"/>
      <c r="F497" s="21"/>
      <c r="G497" s="21"/>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row>
    <row r="498" spans="1:35" ht="30" customHeight="1">
      <c r="A498" s="8"/>
      <c r="B498" s="8"/>
      <c r="C498" s="8"/>
      <c r="D498" s="8"/>
      <c r="E498" s="20"/>
      <c r="F498" s="21"/>
      <c r="G498" s="21"/>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row>
    <row r="499" spans="1:35" ht="30" customHeight="1">
      <c r="A499" s="8"/>
      <c r="B499" s="8"/>
      <c r="C499" s="8"/>
      <c r="D499" s="8"/>
      <c r="E499" s="20"/>
      <c r="F499" s="21"/>
      <c r="G499" s="21"/>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row>
    <row r="500" spans="1:35" ht="30" customHeight="1">
      <c r="A500" s="8"/>
      <c r="B500" s="8"/>
      <c r="C500" s="8"/>
      <c r="D500" s="8"/>
      <c r="E500" s="20"/>
      <c r="F500" s="21"/>
      <c r="G500" s="21"/>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row>
    <row r="501" spans="1:35" ht="30" customHeight="1">
      <c r="A501" s="8"/>
      <c r="B501" s="8"/>
      <c r="C501" s="8"/>
      <c r="D501" s="8"/>
      <c r="E501" s="20"/>
      <c r="F501" s="21"/>
      <c r="G501" s="21"/>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row>
    <row r="502" spans="1:35" ht="30" customHeight="1">
      <c r="A502" s="8"/>
      <c r="B502" s="8"/>
      <c r="C502" s="8"/>
      <c r="D502" s="8"/>
      <c r="E502" s="20"/>
      <c r="F502" s="21"/>
      <c r="G502" s="21"/>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row>
    <row r="503" spans="1:35" ht="30" customHeight="1">
      <c r="A503" s="8"/>
      <c r="B503" s="8"/>
      <c r="C503" s="8"/>
      <c r="D503" s="8"/>
      <c r="E503" s="20"/>
      <c r="F503" s="21"/>
      <c r="G503" s="21"/>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row>
    <row r="504" spans="1:35" ht="30" customHeight="1">
      <c r="A504" s="8"/>
      <c r="B504" s="8"/>
      <c r="C504" s="8"/>
      <c r="D504" s="8"/>
      <c r="E504" s="20"/>
      <c r="F504" s="21"/>
      <c r="G504" s="21"/>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row>
    <row r="505" spans="1:35" ht="30" customHeight="1">
      <c r="A505" s="8"/>
      <c r="B505" s="8"/>
      <c r="C505" s="8"/>
      <c r="D505" s="8"/>
      <c r="E505" s="20"/>
      <c r="F505" s="21"/>
      <c r="G505" s="21"/>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row>
    <row r="506" spans="1:35" ht="30" customHeight="1">
      <c r="A506" s="8"/>
      <c r="B506" s="8"/>
      <c r="C506" s="8"/>
      <c r="D506" s="8"/>
      <c r="E506" s="20"/>
      <c r="F506" s="21"/>
      <c r="G506" s="21"/>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row>
    <row r="507" spans="1:35" ht="30" customHeight="1">
      <c r="A507" s="8"/>
      <c r="B507" s="8"/>
      <c r="C507" s="8"/>
      <c r="D507" s="8"/>
      <c r="E507" s="20"/>
      <c r="F507" s="21"/>
      <c r="G507" s="21"/>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row>
    <row r="508" spans="1:35" ht="30" customHeight="1">
      <c r="A508" s="8"/>
      <c r="B508" s="8"/>
      <c r="C508" s="8"/>
      <c r="D508" s="8"/>
      <c r="E508" s="20"/>
      <c r="F508" s="21"/>
      <c r="G508" s="21"/>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row>
    <row r="509" spans="1:35" ht="30" customHeight="1">
      <c r="A509" s="8"/>
      <c r="B509" s="8"/>
      <c r="C509" s="8"/>
      <c r="D509" s="8"/>
      <c r="E509" s="20"/>
      <c r="F509" s="21"/>
      <c r="G509" s="21"/>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row>
    <row r="510" spans="1:35" ht="30" customHeight="1">
      <c r="A510" s="8"/>
      <c r="B510" s="8"/>
      <c r="C510" s="8"/>
      <c r="D510" s="8"/>
      <c r="E510" s="20"/>
      <c r="F510" s="21"/>
      <c r="G510" s="21"/>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row>
    <row r="511" spans="1:35" ht="30" customHeight="1">
      <c r="A511" s="8"/>
      <c r="B511" s="8"/>
      <c r="C511" s="8"/>
      <c r="D511" s="8"/>
      <c r="E511" s="20"/>
      <c r="F511" s="21"/>
      <c r="G511" s="21"/>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row>
    <row r="512" spans="1:35" ht="30" customHeight="1">
      <c r="A512" s="8"/>
      <c r="B512" s="8"/>
      <c r="C512" s="8"/>
      <c r="D512" s="8"/>
      <c r="E512" s="20"/>
      <c r="F512" s="21"/>
      <c r="G512" s="21"/>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row>
    <row r="513" spans="1:35" ht="30" customHeight="1">
      <c r="A513" s="8"/>
      <c r="B513" s="8"/>
      <c r="C513" s="8"/>
      <c r="D513" s="8"/>
      <c r="E513" s="20"/>
      <c r="F513" s="21"/>
      <c r="G513" s="21"/>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row>
    <row r="514" spans="1:35" ht="30" customHeight="1">
      <c r="A514" s="8"/>
      <c r="B514" s="8"/>
      <c r="C514" s="8"/>
      <c r="D514" s="8"/>
      <c r="E514" s="20"/>
      <c r="F514" s="21"/>
      <c r="G514" s="21"/>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row>
    <row r="515" spans="1:35" ht="30" customHeight="1">
      <c r="A515" s="8"/>
      <c r="B515" s="8"/>
      <c r="C515" s="8"/>
      <c r="D515" s="8"/>
      <c r="E515" s="20"/>
      <c r="F515" s="21"/>
      <c r="G515" s="21"/>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row>
    <row r="516" spans="1:35" ht="30" customHeight="1">
      <c r="A516" s="8"/>
      <c r="B516" s="8"/>
      <c r="C516" s="8"/>
      <c r="D516" s="8"/>
      <c r="E516" s="20"/>
      <c r="F516" s="21"/>
      <c r="G516" s="21"/>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row>
    <row r="517" spans="1:35" ht="30" customHeight="1">
      <c r="A517" s="8"/>
      <c r="B517" s="8"/>
      <c r="C517" s="8"/>
      <c r="D517" s="8"/>
      <c r="E517" s="20"/>
      <c r="F517" s="21"/>
      <c r="G517" s="21"/>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row>
    <row r="518" spans="1:35" ht="30" customHeight="1">
      <c r="A518" s="8"/>
      <c r="B518" s="8"/>
      <c r="C518" s="8"/>
      <c r="D518" s="8"/>
      <c r="E518" s="20"/>
      <c r="F518" s="21"/>
      <c r="G518" s="21"/>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row>
    <row r="519" spans="1:35" ht="30" customHeight="1">
      <c r="A519" s="8"/>
      <c r="B519" s="8"/>
      <c r="C519" s="8"/>
      <c r="D519" s="8"/>
      <c r="E519" s="20"/>
      <c r="F519" s="21"/>
      <c r="G519" s="21"/>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row>
    <row r="520" spans="1:35" ht="30" customHeight="1">
      <c r="A520" s="8"/>
      <c r="B520" s="8"/>
      <c r="C520" s="8"/>
      <c r="D520" s="8"/>
      <c r="E520" s="20"/>
      <c r="F520" s="21"/>
      <c r="G520" s="21"/>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row>
    <row r="521" spans="1:35" ht="30" customHeight="1">
      <c r="A521" s="8"/>
      <c r="B521" s="8"/>
      <c r="C521" s="8"/>
      <c r="D521" s="8"/>
      <c r="E521" s="20"/>
      <c r="F521" s="21"/>
      <c r="G521" s="21"/>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row>
    <row r="522" spans="1:35" ht="30" customHeight="1">
      <c r="A522" s="8"/>
      <c r="B522" s="8"/>
      <c r="C522" s="8"/>
      <c r="D522" s="8"/>
      <c r="E522" s="20"/>
      <c r="F522" s="21"/>
      <c r="G522" s="21"/>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row>
    <row r="523" spans="1:35" ht="30" customHeight="1">
      <c r="A523" s="8"/>
      <c r="B523" s="8"/>
      <c r="C523" s="8"/>
      <c r="D523" s="8"/>
      <c r="E523" s="20"/>
      <c r="F523" s="21"/>
      <c r="G523" s="21"/>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row>
    <row r="524" spans="1:35" ht="30" customHeight="1">
      <c r="A524" s="8"/>
      <c r="B524" s="8"/>
      <c r="C524" s="8"/>
      <c r="D524" s="8"/>
      <c r="E524" s="20"/>
      <c r="F524" s="21"/>
      <c r="G524" s="21"/>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row>
    <row r="525" spans="1:35" ht="30" customHeight="1">
      <c r="A525" s="8"/>
      <c r="B525" s="8"/>
      <c r="C525" s="8"/>
      <c r="D525" s="8"/>
      <c r="E525" s="20"/>
      <c r="F525" s="21"/>
      <c r="G525" s="21"/>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row>
    <row r="526" spans="1:35" ht="30" customHeight="1">
      <c r="A526" s="8"/>
      <c r="B526" s="8"/>
      <c r="C526" s="8"/>
      <c r="D526" s="8"/>
      <c r="E526" s="20"/>
      <c r="F526" s="21"/>
      <c r="G526" s="21"/>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row>
    <row r="527" spans="1:35" ht="30" customHeight="1">
      <c r="A527" s="8"/>
      <c r="B527" s="8"/>
      <c r="C527" s="8"/>
      <c r="D527" s="8"/>
      <c r="E527" s="20"/>
      <c r="F527" s="21"/>
      <c r="G527" s="21"/>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row>
    <row r="528" spans="1:35" ht="30" customHeight="1">
      <c r="A528" s="8"/>
      <c r="B528" s="8"/>
      <c r="C528" s="8"/>
      <c r="D528" s="8"/>
      <c r="E528" s="20"/>
      <c r="F528" s="21"/>
      <c r="G528" s="21"/>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row>
    <row r="529" spans="1:35" ht="30" customHeight="1">
      <c r="A529" s="8"/>
      <c r="B529" s="8"/>
      <c r="C529" s="8"/>
      <c r="D529" s="8"/>
      <c r="E529" s="20"/>
      <c r="F529" s="21"/>
      <c r="G529" s="21"/>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row>
    <row r="530" spans="1:35" ht="30" customHeight="1">
      <c r="A530" s="8"/>
      <c r="B530" s="8"/>
      <c r="C530" s="8"/>
      <c r="D530" s="8"/>
      <c r="E530" s="20"/>
      <c r="F530" s="21"/>
      <c r="G530" s="21"/>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row>
    <row r="531" spans="1:35" ht="30" customHeight="1">
      <c r="A531" s="8"/>
      <c r="B531" s="8"/>
      <c r="C531" s="8"/>
      <c r="D531" s="8"/>
      <c r="E531" s="20"/>
      <c r="F531" s="21"/>
      <c r="G531" s="21"/>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row>
    <row r="532" spans="1:35" ht="30" customHeight="1">
      <c r="A532" s="8"/>
      <c r="B532" s="8"/>
      <c r="C532" s="8"/>
      <c r="D532" s="8"/>
      <c r="E532" s="20"/>
      <c r="F532" s="21"/>
      <c r="G532" s="21"/>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row>
    <row r="533" spans="1:35" ht="30" customHeight="1">
      <c r="A533" s="8"/>
      <c r="B533" s="8"/>
      <c r="C533" s="8"/>
      <c r="D533" s="8"/>
      <c r="E533" s="20"/>
      <c r="F533" s="21"/>
      <c r="G533" s="21"/>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row>
    <row r="534" spans="1:35" ht="30" customHeight="1">
      <c r="A534" s="8"/>
      <c r="B534" s="8"/>
      <c r="C534" s="8"/>
      <c r="D534" s="8"/>
      <c r="E534" s="20"/>
      <c r="F534" s="21"/>
      <c r="G534" s="21"/>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row>
    <row r="535" spans="1:35" ht="30" customHeight="1">
      <c r="A535" s="8"/>
      <c r="B535" s="8"/>
      <c r="C535" s="8"/>
      <c r="D535" s="8"/>
      <c r="E535" s="20"/>
      <c r="F535" s="21"/>
      <c r="G535" s="21"/>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row>
    <row r="536" spans="1:35" ht="30" customHeight="1">
      <c r="A536" s="8"/>
      <c r="B536" s="8"/>
      <c r="C536" s="8"/>
      <c r="D536" s="8"/>
      <c r="E536" s="20"/>
      <c r="F536" s="21"/>
      <c r="G536" s="21"/>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row>
    <row r="537" spans="1:35" ht="30" customHeight="1">
      <c r="A537" s="8"/>
      <c r="B537" s="8"/>
      <c r="C537" s="8"/>
      <c r="D537" s="8"/>
      <c r="E537" s="20"/>
      <c r="F537" s="21"/>
      <c r="G537" s="21"/>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row>
    <row r="538" spans="1:35" ht="30" customHeight="1">
      <c r="A538" s="8"/>
      <c r="B538" s="8"/>
      <c r="C538" s="8"/>
      <c r="D538" s="8"/>
      <c r="E538" s="20"/>
      <c r="F538" s="21"/>
      <c r="G538" s="21"/>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row>
    <row r="539" spans="1:35" ht="30" customHeight="1">
      <c r="A539" s="8"/>
      <c r="B539" s="8"/>
      <c r="C539" s="8"/>
      <c r="D539" s="8"/>
      <c r="E539" s="20"/>
      <c r="F539" s="21"/>
      <c r="G539" s="21"/>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row>
    <row r="540" spans="1:35" ht="30" customHeight="1">
      <c r="A540" s="8"/>
      <c r="B540" s="8"/>
      <c r="C540" s="8"/>
      <c r="D540" s="8"/>
      <c r="E540" s="20"/>
      <c r="F540" s="21"/>
      <c r="G540" s="21"/>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row>
    <row r="541" spans="1:35" ht="30" customHeight="1">
      <c r="A541" s="8"/>
      <c r="B541" s="8"/>
      <c r="C541" s="8"/>
      <c r="D541" s="8"/>
      <c r="E541" s="20"/>
      <c r="F541" s="21"/>
      <c r="G541" s="21"/>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row>
    <row r="542" spans="1:35" ht="30" customHeight="1">
      <c r="A542" s="8"/>
      <c r="B542" s="8"/>
      <c r="C542" s="8"/>
      <c r="D542" s="8"/>
      <c r="E542" s="20"/>
      <c r="F542" s="21"/>
      <c r="G542" s="21"/>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row>
    <row r="543" spans="1:35" ht="30" customHeight="1">
      <c r="A543" s="8"/>
      <c r="B543" s="8"/>
      <c r="C543" s="8"/>
      <c r="D543" s="8"/>
      <c r="E543" s="20"/>
      <c r="F543" s="21"/>
      <c r="G543" s="21"/>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row>
    <row r="544" spans="1:35" ht="30" customHeight="1">
      <c r="A544" s="8"/>
      <c r="B544" s="8"/>
      <c r="C544" s="8"/>
      <c r="D544" s="8"/>
      <c r="E544" s="20"/>
      <c r="F544" s="21"/>
      <c r="G544" s="21"/>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row>
    <row r="545" spans="1:35" ht="30" customHeight="1">
      <c r="A545" s="8"/>
      <c r="B545" s="8"/>
      <c r="C545" s="8"/>
      <c r="D545" s="8"/>
      <c r="E545" s="20"/>
      <c r="F545" s="21"/>
      <c r="G545" s="21"/>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row>
    <row r="546" spans="1:35" ht="30" customHeight="1">
      <c r="A546" s="8"/>
      <c r="B546" s="8"/>
      <c r="C546" s="8"/>
      <c r="D546" s="8"/>
      <c r="E546" s="20"/>
      <c r="F546" s="21"/>
      <c r="G546" s="21"/>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row>
    <row r="547" spans="1:35" ht="30" customHeight="1">
      <c r="A547" s="8"/>
      <c r="B547" s="8"/>
      <c r="C547" s="8"/>
      <c r="D547" s="8"/>
      <c r="E547" s="20"/>
      <c r="F547" s="21"/>
      <c r="G547" s="21"/>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row>
    <row r="548" spans="1:35" ht="30" customHeight="1">
      <c r="A548" s="8"/>
      <c r="B548" s="8"/>
      <c r="C548" s="8"/>
      <c r="D548" s="8"/>
      <c r="E548" s="20"/>
      <c r="F548" s="21"/>
      <c r="G548" s="21"/>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row>
    <row r="549" spans="1:35" ht="30" customHeight="1">
      <c r="A549" s="8"/>
      <c r="B549" s="8"/>
      <c r="C549" s="8"/>
      <c r="D549" s="8"/>
      <c r="E549" s="20"/>
      <c r="F549" s="21"/>
      <c r="G549" s="21"/>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row>
    <row r="550" spans="1:35" ht="30" customHeight="1">
      <c r="A550" s="8"/>
      <c r="B550" s="8"/>
      <c r="C550" s="8"/>
      <c r="D550" s="8"/>
      <c r="E550" s="20"/>
      <c r="F550" s="21"/>
      <c r="G550" s="21"/>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row>
    <row r="551" spans="1:35" ht="30" customHeight="1">
      <c r="A551" s="8"/>
      <c r="B551" s="8"/>
      <c r="C551" s="8"/>
      <c r="D551" s="8"/>
      <c r="E551" s="20"/>
      <c r="F551" s="21"/>
      <c r="G551" s="21"/>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row>
    <row r="552" spans="1:35" ht="30" customHeight="1">
      <c r="A552" s="8"/>
      <c r="B552" s="8"/>
      <c r="C552" s="8"/>
      <c r="D552" s="8"/>
      <c r="E552" s="20"/>
      <c r="F552" s="21"/>
      <c r="G552" s="21"/>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row>
    <row r="553" spans="1:35" ht="30" customHeight="1">
      <c r="A553" s="8"/>
      <c r="B553" s="8"/>
      <c r="C553" s="8"/>
      <c r="D553" s="8"/>
      <c r="E553" s="20"/>
      <c r="F553" s="21"/>
      <c r="G553" s="21"/>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row>
    <row r="554" spans="1:35" ht="30" customHeight="1">
      <c r="A554" s="8"/>
      <c r="B554" s="8"/>
      <c r="C554" s="8"/>
      <c r="D554" s="8"/>
      <c r="E554" s="20"/>
      <c r="F554" s="21"/>
      <c r="G554" s="21"/>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row>
    <row r="555" spans="1:35" ht="30" customHeight="1">
      <c r="A555" s="8"/>
      <c r="B555" s="8"/>
      <c r="C555" s="8"/>
      <c r="D555" s="8"/>
      <c r="E555" s="20"/>
      <c r="F555" s="21"/>
      <c r="G555" s="21"/>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row>
    <row r="556" spans="1:35" ht="30" customHeight="1">
      <c r="A556" s="8"/>
      <c r="B556" s="8"/>
      <c r="C556" s="8"/>
      <c r="D556" s="8"/>
      <c r="E556" s="20"/>
      <c r="F556" s="21"/>
      <c r="G556" s="21"/>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row>
    <row r="557" spans="1:35" ht="30" customHeight="1">
      <c r="A557" s="8"/>
      <c r="B557" s="8"/>
      <c r="C557" s="8"/>
      <c r="D557" s="8"/>
      <c r="E557" s="20"/>
      <c r="F557" s="21"/>
      <c r="G557" s="21"/>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row>
    <row r="558" spans="1:35" ht="30" customHeight="1">
      <c r="A558" s="8"/>
      <c r="B558" s="8"/>
      <c r="C558" s="8"/>
      <c r="D558" s="8"/>
      <c r="E558" s="20"/>
      <c r="F558" s="21"/>
      <c r="G558" s="21"/>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row>
    <row r="559" spans="1:35" ht="30" customHeight="1">
      <c r="A559" s="8"/>
      <c r="B559" s="8"/>
      <c r="C559" s="8"/>
      <c r="D559" s="8"/>
      <c r="E559" s="20"/>
      <c r="F559" s="21"/>
      <c r="G559" s="21"/>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row>
    <row r="560" spans="1:35" ht="30" customHeight="1">
      <c r="A560" s="8"/>
      <c r="B560" s="8"/>
      <c r="C560" s="8"/>
      <c r="D560" s="8"/>
      <c r="E560" s="20"/>
      <c r="F560" s="21"/>
      <c r="G560" s="21"/>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row>
    <row r="561" spans="1:35" ht="30" customHeight="1">
      <c r="A561" s="8"/>
      <c r="B561" s="8"/>
      <c r="C561" s="8"/>
      <c r="D561" s="8"/>
      <c r="E561" s="20"/>
      <c r="F561" s="21"/>
      <c r="G561" s="21"/>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row>
    <row r="562" spans="1:35" ht="30" customHeight="1">
      <c r="A562" s="8"/>
      <c r="B562" s="8"/>
      <c r="C562" s="8"/>
      <c r="D562" s="8"/>
      <c r="E562" s="20"/>
      <c r="F562" s="21"/>
      <c r="G562" s="21"/>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row>
    <row r="563" spans="1:35" ht="30" customHeight="1">
      <c r="A563" s="8"/>
      <c r="B563" s="8"/>
      <c r="C563" s="8"/>
      <c r="D563" s="8"/>
      <c r="E563" s="20"/>
      <c r="F563" s="21"/>
      <c r="G563" s="21"/>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row>
    <row r="564" spans="1:35" ht="30" customHeight="1">
      <c r="A564" s="8"/>
      <c r="B564" s="8"/>
      <c r="C564" s="8"/>
      <c r="D564" s="8"/>
      <c r="E564" s="20"/>
      <c r="F564" s="21"/>
      <c r="G564" s="21"/>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row>
    <row r="565" spans="1:35" ht="30" customHeight="1">
      <c r="A565" s="8"/>
      <c r="B565" s="8"/>
      <c r="C565" s="8"/>
      <c r="D565" s="8"/>
      <c r="E565" s="20"/>
      <c r="F565" s="21"/>
      <c r="G565" s="21"/>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row>
    <row r="566" spans="1:35" ht="30" customHeight="1">
      <c r="A566" s="8"/>
      <c r="B566" s="8"/>
      <c r="C566" s="8"/>
      <c r="D566" s="8"/>
      <c r="E566" s="20"/>
      <c r="F566" s="21"/>
      <c r="G566" s="21"/>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row>
    <row r="567" spans="1:35" ht="30" customHeight="1">
      <c r="A567" s="8"/>
      <c r="B567" s="8"/>
      <c r="C567" s="8"/>
      <c r="D567" s="8"/>
      <c r="E567" s="20"/>
      <c r="F567" s="21"/>
      <c r="G567" s="21"/>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row>
    <row r="568" spans="1:35" ht="30" customHeight="1">
      <c r="A568" s="8"/>
      <c r="B568" s="8"/>
      <c r="C568" s="8"/>
      <c r="D568" s="8"/>
      <c r="E568" s="20"/>
      <c r="F568" s="21"/>
      <c r="G568" s="21"/>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row>
    <row r="569" spans="1:35" ht="30" customHeight="1">
      <c r="A569" s="8"/>
      <c r="B569" s="8"/>
      <c r="C569" s="8"/>
      <c r="D569" s="8"/>
      <c r="E569" s="20"/>
      <c r="F569" s="21"/>
      <c r="G569" s="21"/>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row>
    <row r="570" spans="1:35" ht="30" customHeight="1">
      <c r="A570" s="8"/>
      <c r="B570" s="8"/>
      <c r="C570" s="8"/>
      <c r="D570" s="8"/>
      <c r="E570" s="20"/>
      <c r="F570" s="21"/>
      <c r="G570" s="21"/>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row>
    <row r="571" spans="1:35" ht="30" customHeight="1">
      <c r="A571" s="8"/>
      <c r="B571" s="8"/>
      <c r="C571" s="8"/>
      <c r="D571" s="8"/>
      <c r="E571" s="20"/>
      <c r="F571" s="21"/>
      <c r="G571" s="21"/>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row>
    <row r="572" spans="1:35" ht="30" customHeight="1">
      <c r="A572" s="8"/>
      <c r="B572" s="8"/>
      <c r="C572" s="8"/>
      <c r="D572" s="8"/>
      <c r="E572" s="20"/>
      <c r="F572" s="21"/>
      <c r="G572" s="21"/>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row>
    <row r="573" spans="1:35" ht="30" customHeight="1">
      <c r="A573" s="8"/>
      <c r="B573" s="8"/>
      <c r="C573" s="8"/>
      <c r="D573" s="8"/>
      <c r="E573" s="20"/>
      <c r="F573" s="21"/>
      <c r="G573" s="21"/>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row>
    <row r="574" spans="1:35" ht="30" customHeight="1">
      <c r="A574" s="8"/>
      <c r="B574" s="8"/>
      <c r="C574" s="8"/>
      <c r="D574" s="8"/>
      <c r="E574" s="20"/>
      <c r="F574" s="21"/>
      <c r="G574" s="21"/>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row>
    <row r="575" spans="1:35" ht="30" customHeight="1">
      <c r="A575" s="8"/>
      <c r="B575" s="8"/>
      <c r="C575" s="8"/>
      <c r="D575" s="8"/>
      <c r="E575" s="20"/>
      <c r="F575" s="21"/>
      <c r="G575" s="21"/>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row>
    <row r="576" spans="1:35" ht="30" customHeight="1">
      <c r="A576" s="8"/>
      <c r="B576" s="8"/>
      <c r="C576" s="8"/>
      <c r="D576" s="8"/>
      <c r="E576" s="20"/>
      <c r="F576" s="21"/>
      <c r="G576" s="21"/>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row>
    <row r="577" spans="1:35" ht="30" customHeight="1">
      <c r="A577" s="8"/>
      <c r="B577" s="8"/>
      <c r="C577" s="8"/>
      <c r="D577" s="8"/>
      <c r="E577" s="20"/>
      <c r="F577" s="21"/>
      <c r="G577" s="21"/>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row>
    <row r="578" spans="1:35" ht="30" customHeight="1">
      <c r="A578" s="8"/>
      <c r="B578" s="8"/>
      <c r="C578" s="8"/>
      <c r="D578" s="8"/>
      <c r="E578" s="20"/>
      <c r="F578" s="21"/>
      <c r="G578" s="21"/>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row>
    <row r="579" spans="1:35" ht="30" customHeight="1">
      <c r="A579" s="8"/>
      <c r="B579" s="8"/>
      <c r="C579" s="8"/>
      <c r="D579" s="8"/>
      <c r="E579" s="20"/>
      <c r="F579" s="21"/>
      <c r="G579" s="21"/>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row>
    <row r="580" spans="1:35" ht="30" customHeight="1">
      <c r="A580" s="8"/>
      <c r="B580" s="8"/>
      <c r="C580" s="8"/>
      <c r="D580" s="8"/>
      <c r="E580" s="20"/>
      <c r="F580" s="21"/>
      <c r="G580" s="21"/>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row>
    <row r="581" spans="1:35" ht="30" customHeight="1">
      <c r="A581" s="8"/>
      <c r="B581" s="8"/>
      <c r="C581" s="8"/>
      <c r="D581" s="8"/>
      <c r="E581" s="20"/>
      <c r="F581" s="21"/>
      <c r="G581" s="21"/>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row>
    <row r="582" spans="1:35" ht="30" customHeight="1">
      <c r="A582" s="8"/>
      <c r="B582" s="8"/>
      <c r="C582" s="8"/>
      <c r="D582" s="8"/>
      <c r="E582" s="20"/>
      <c r="F582" s="21"/>
      <c r="G582" s="21"/>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row>
    <row r="583" spans="1:35" ht="30" customHeight="1">
      <c r="A583" s="8"/>
      <c r="B583" s="8"/>
      <c r="C583" s="8"/>
      <c r="D583" s="8"/>
      <c r="E583" s="20"/>
      <c r="F583" s="21"/>
      <c r="G583" s="21"/>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row>
    <row r="584" spans="1:35" ht="30" customHeight="1">
      <c r="A584" s="8"/>
      <c r="B584" s="8"/>
      <c r="C584" s="8"/>
      <c r="D584" s="8"/>
      <c r="E584" s="20"/>
      <c r="F584" s="21"/>
      <c r="G584" s="21"/>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row>
    <row r="585" spans="1:35" ht="30" customHeight="1">
      <c r="A585" s="8"/>
      <c r="B585" s="8"/>
      <c r="C585" s="8"/>
      <c r="D585" s="8"/>
      <c r="E585" s="20"/>
      <c r="F585" s="21"/>
      <c r="G585" s="21"/>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row>
    <row r="586" spans="1:35" ht="30" customHeight="1">
      <c r="A586" s="8"/>
      <c r="B586" s="8"/>
      <c r="C586" s="8"/>
      <c r="D586" s="8"/>
      <c r="E586" s="20"/>
      <c r="F586" s="21"/>
      <c r="G586" s="21"/>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row>
    <row r="587" spans="1:35" ht="30" customHeight="1">
      <c r="A587" s="8"/>
      <c r="B587" s="8"/>
      <c r="C587" s="8"/>
      <c r="D587" s="8"/>
      <c r="E587" s="20"/>
      <c r="F587" s="21"/>
      <c r="G587" s="21"/>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row>
    <row r="588" spans="1:35" ht="30" customHeight="1">
      <c r="A588" s="8"/>
      <c r="B588" s="8"/>
      <c r="C588" s="8"/>
      <c r="D588" s="8"/>
      <c r="E588" s="20"/>
      <c r="F588" s="21"/>
      <c r="G588" s="21"/>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row>
    <row r="589" spans="1:35" ht="30" customHeight="1">
      <c r="A589" s="8"/>
      <c r="B589" s="8"/>
      <c r="C589" s="8"/>
      <c r="D589" s="8"/>
      <c r="E589" s="20"/>
      <c r="F589" s="21"/>
      <c r="G589" s="21"/>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row>
    <row r="590" spans="1:35" ht="30" customHeight="1">
      <c r="A590" s="8"/>
      <c r="B590" s="8"/>
      <c r="C590" s="8"/>
      <c r="D590" s="8"/>
      <c r="E590" s="20"/>
      <c r="F590" s="21"/>
      <c r="G590" s="21"/>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row>
    <row r="591" spans="1:35" ht="30" customHeight="1">
      <c r="A591" s="8"/>
      <c r="B591" s="8"/>
      <c r="C591" s="8"/>
      <c r="D591" s="8"/>
      <c r="E591" s="20"/>
      <c r="F591" s="21"/>
      <c r="G591" s="21"/>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row>
    <row r="592" spans="1:35" ht="30" customHeight="1">
      <c r="A592" s="8"/>
      <c r="B592" s="8"/>
      <c r="C592" s="8"/>
      <c r="D592" s="8"/>
      <c r="E592" s="20"/>
      <c r="F592" s="21"/>
      <c r="G592" s="21"/>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row>
    <row r="593" spans="1:35" ht="30" customHeight="1">
      <c r="A593" s="8"/>
      <c r="B593" s="8"/>
      <c r="C593" s="8"/>
      <c r="D593" s="8"/>
      <c r="E593" s="20"/>
      <c r="F593" s="21"/>
      <c r="G593" s="21"/>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row>
    <row r="594" spans="1:35" ht="30" customHeight="1">
      <c r="A594" s="8"/>
      <c r="B594" s="8"/>
      <c r="C594" s="8"/>
      <c r="D594" s="8"/>
      <c r="E594" s="20"/>
      <c r="F594" s="21"/>
      <c r="G594" s="21"/>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row>
    <row r="595" spans="1:35" ht="30" customHeight="1">
      <c r="A595" s="8"/>
      <c r="B595" s="8"/>
      <c r="C595" s="8"/>
      <c r="D595" s="8"/>
      <c r="E595" s="20"/>
      <c r="F595" s="21"/>
      <c r="G595" s="21"/>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row>
    <row r="596" spans="1:35" ht="30" customHeight="1">
      <c r="A596" s="8"/>
      <c r="B596" s="8"/>
      <c r="C596" s="8"/>
      <c r="D596" s="8"/>
      <c r="E596" s="20"/>
      <c r="F596" s="21"/>
      <c r="G596" s="21"/>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row>
    <row r="597" spans="1:35" ht="30" customHeight="1">
      <c r="A597" s="8"/>
      <c r="B597" s="8"/>
      <c r="C597" s="8"/>
      <c r="D597" s="8"/>
      <c r="E597" s="20"/>
      <c r="F597" s="21"/>
      <c r="G597" s="21"/>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row>
    <row r="598" spans="1:35" ht="30" customHeight="1">
      <c r="A598" s="8"/>
      <c r="B598" s="8"/>
      <c r="C598" s="8"/>
      <c r="D598" s="8"/>
      <c r="E598" s="20"/>
      <c r="F598" s="21"/>
      <c r="G598" s="21"/>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row>
    <row r="599" spans="1:35" ht="30" customHeight="1">
      <c r="A599" s="8"/>
      <c r="B599" s="8"/>
      <c r="C599" s="8"/>
      <c r="D599" s="8"/>
      <c r="E599" s="20"/>
      <c r="F599" s="21"/>
      <c r="G599" s="21"/>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row>
    <row r="600" spans="1:35" ht="30" customHeight="1">
      <c r="A600" s="8"/>
      <c r="B600" s="8"/>
      <c r="C600" s="8"/>
      <c r="D600" s="8"/>
      <c r="E600" s="20"/>
      <c r="F600" s="21"/>
      <c r="G600" s="21"/>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row>
    <row r="601" spans="1:35" ht="30" customHeight="1">
      <c r="A601" s="8"/>
      <c r="B601" s="8"/>
      <c r="C601" s="8"/>
      <c r="D601" s="8"/>
      <c r="E601" s="20"/>
      <c r="F601" s="21"/>
      <c r="G601" s="21"/>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row>
    <row r="602" spans="1:35" ht="30" customHeight="1">
      <c r="A602" s="8"/>
      <c r="B602" s="8"/>
      <c r="C602" s="8"/>
      <c r="D602" s="8"/>
      <c r="E602" s="20"/>
      <c r="F602" s="21"/>
      <c r="G602" s="21"/>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row>
    <row r="603" spans="1:35" ht="30" customHeight="1">
      <c r="A603" s="8"/>
      <c r="B603" s="8"/>
      <c r="C603" s="8"/>
      <c r="D603" s="8"/>
      <c r="E603" s="20"/>
      <c r="F603" s="21"/>
      <c r="G603" s="21"/>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row>
    <row r="604" spans="1:35" ht="30" customHeight="1">
      <c r="A604" s="8"/>
      <c r="B604" s="8"/>
      <c r="C604" s="8"/>
      <c r="D604" s="8"/>
      <c r="E604" s="20"/>
      <c r="F604" s="21"/>
      <c r="G604" s="21"/>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row>
    <row r="605" spans="1:35" ht="30" customHeight="1">
      <c r="A605" s="8"/>
      <c r="B605" s="8"/>
      <c r="C605" s="8"/>
      <c r="D605" s="8"/>
      <c r="E605" s="20"/>
      <c r="F605" s="21"/>
      <c r="G605" s="21"/>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row>
    <row r="606" spans="1:35" ht="30" customHeight="1">
      <c r="A606" s="8"/>
      <c r="B606" s="8"/>
      <c r="C606" s="8"/>
      <c r="D606" s="8"/>
      <c r="E606" s="20"/>
      <c r="F606" s="21"/>
      <c r="G606" s="21"/>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row>
    <row r="607" spans="1:35" ht="30" customHeight="1">
      <c r="A607" s="8"/>
      <c r="B607" s="8"/>
      <c r="C607" s="8"/>
      <c r="D607" s="8"/>
      <c r="E607" s="20"/>
      <c r="F607" s="21"/>
      <c r="G607" s="21"/>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row>
    <row r="608" spans="1:35" ht="30" customHeight="1">
      <c r="A608" s="8"/>
      <c r="B608" s="8"/>
      <c r="C608" s="8"/>
      <c r="D608" s="8"/>
      <c r="E608" s="20"/>
      <c r="F608" s="21"/>
      <c r="G608" s="21"/>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row>
    <row r="609" spans="1:35" ht="30" customHeight="1">
      <c r="A609" s="8"/>
      <c r="B609" s="8"/>
      <c r="C609" s="8"/>
      <c r="D609" s="8"/>
      <c r="E609" s="20"/>
      <c r="F609" s="21"/>
      <c r="G609" s="21"/>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row>
    <row r="610" spans="1:35" ht="30" customHeight="1">
      <c r="A610" s="8"/>
      <c r="B610" s="8"/>
      <c r="C610" s="8"/>
      <c r="D610" s="8"/>
      <c r="E610" s="20"/>
      <c r="F610" s="21"/>
      <c r="G610" s="21"/>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row>
    <row r="611" spans="1:35" ht="30" customHeight="1">
      <c r="A611" s="8"/>
      <c r="B611" s="8"/>
      <c r="C611" s="8"/>
      <c r="D611" s="8"/>
      <c r="E611" s="20"/>
      <c r="F611" s="21"/>
      <c r="G611" s="21"/>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row>
    <row r="612" spans="1:35" ht="30" customHeight="1">
      <c r="A612" s="8"/>
      <c r="B612" s="8"/>
      <c r="C612" s="8"/>
      <c r="D612" s="8"/>
      <c r="E612" s="20"/>
      <c r="F612" s="21"/>
      <c r="G612" s="21"/>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row>
    <row r="613" spans="1:35" ht="30" customHeight="1">
      <c r="A613" s="8"/>
      <c r="B613" s="8"/>
      <c r="C613" s="8"/>
      <c r="D613" s="8"/>
      <c r="E613" s="20"/>
      <c r="F613" s="21"/>
      <c r="G613" s="21"/>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row>
    <row r="614" spans="1:35" ht="30" customHeight="1">
      <c r="A614" s="8"/>
      <c r="B614" s="8"/>
      <c r="C614" s="8"/>
      <c r="D614" s="8"/>
      <c r="E614" s="20"/>
      <c r="F614" s="21"/>
      <c r="G614" s="21"/>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row>
    <row r="615" spans="1:35" ht="30" customHeight="1">
      <c r="A615" s="8"/>
      <c r="B615" s="8"/>
      <c r="C615" s="8"/>
      <c r="D615" s="8"/>
      <c r="E615" s="20"/>
      <c r="F615" s="21"/>
      <c r="G615" s="21"/>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row>
    <row r="616" spans="1:35" ht="30" customHeight="1">
      <c r="A616" s="8"/>
      <c r="B616" s="8"/>
      <c r="C616" s="8"/>
      <c r="D616" s="8"/>
      <c r="E616" s="20"/>
      <c r="F616" s="21"/>
      <c r="G616" s="21"/>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row>
    <row r="617" spans="1:35" ht="30" customHeight="1">
      <c r="A617" s="8"/>
      <c r="B617" s="8"/>
      <c r="C617" s="8"/>
      <c r="D617" s="8"/>
      <c r="E617" s="20"/>
      <c r="F617" s="21"/>
      <c r="G617" s="21"/>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row>
    <row r="618" spans="1:35" ht="30" customHeight="1">
      <c r="A618" s="8"/>
      <c r="B618" s="8"/>
      <c r="C618" s="8"/>
      <c r="D618" s="8"/>
      <c r="E618" s="20"/>
      <c r="F618" s="21"/>
      <c r="G618" s="21"/>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row>
    <row r="619" spans="1:35" ht="30" customHeight="1">
      <c r="A619" s="8"/>
      <c r="B619" s="8"/>
      <c r="C619" s="8"/>
      <c r="D619" s="8"/>
      <c r="E619" s="20"/>
      <c r="F619" s="21"/>
      <c r="G619" s="21"/>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row>
    <row r="620" spans="1:35" ht="30" customHeight="1">
      <c r="A620" s="8"/>
      <c r="B620" s="8"/>
      <c r="C620" s="8"/>
      <c r="D620" s="8"/>
      <c r="E620" s="20"/>
      <c r="F620" s="21"/>
      <c r="G620" s="21"/>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row>
    <row r="621" spans="1:35" ht="30" customHeight="1">
      <c r="A621" s="8"/>
      <c r="B621" s="8"/>
      <c r="C621" s="8"/>
      <c r="D621" s="8"/>
      <c r="E621" s="20"/>
      <c r="F621" s="21"/>
      <c r="G621" s="21"/>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row>
    <row r="622" spans="1:35" ht="30" customHeight="1">
      <c r="A622" s="8"/>
      <c r="B622" s="8"/>
      <c r="C622" s="8"/>
      <c r="D622" s="8"/>
      <c r="E622" s="20"/>
      <c r="F622" s="21"/>
      <c r="G622" s="21"/>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row>
    <row r="623" spans="1:35" ht="30" customHeight="1">
      <c r="A623" s="8"/>
      <c r="B623" s="8"/>
      <c r="C623" s="8"/>
      <c r="D623" s="8"/>
      <c r="E623" s="20"/>
      <c r="F623" s="21"/>
      <c r="G623" s="21"/>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row>
    <row r="624" spans="1:35" ht="30" customHeight="1">
      <c r="A624" s="8"/>
      <c r="B624" s="8"/>
      <c r="C624" s="8"/>
      <c r="D624" s="8"/>
      <c r="E624" s="20"/>
      <c r="F624" s="21"/>
      <c r="G624" s="21"/>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row>
    <row r="625" spans="1:35" ht="30" customHeight="1">
      <c r="A625" s="8"/>
      <c r="B625" s="8"/>
      <c r="C625" s="8"/>
      <c r="D625" s="8"/>
      <c r="E625" s="20"/>
      <c r="F625" s="21"/>
      <c r="G625" s="21"/>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row>
    <row r="626" spans="1:35" ht="30" customHeight="1">
      <c r="A626" s="8"/>
      <c r="B626" s="8"/>
      <c r="C626" s="8"/>
      <c r="D626" s="8"/>
      <c r="E626" s="20"/>
      <c r="F626" s="21"/>
      <c r="G626" s="21"/>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row>
    <row r="627" spans="1:35" ht="30" customHeight="1">
      <c r="A627" s="8"/>
      <c r="B627" s="8"/>
      <c r="C627" s="8"/>
      <c r="D627" s="8"/>
      <c r="E627" s="20"/>
      <c r="F627" s="21"/>
      <c r="G627" s="21"/>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row>
    <row r="628" spans="1:35" ht="30" customHeight="1">
      <c r="A628" s="8"/>
      <c r="B628" s="8"/>
      <c r="C628" s="8"/>
      <c r="D628" s="8"/>
      <c r="E628" s="20"/>
      <c r="F628" s="21"/>
      <c r="G628" s="21"/>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row>
    <row r="629" spans="1:35" ht="30" customHeight="1">
      <c r="A629" s="8"/>
      <c r="B629" s="8"/>
      <c r="C629" s="8"/>
      <c r="D629" s="8"/>
      <c r="E629" s="20"/>
      <c r="F629" s="21"/>
      <c r="G629" s="21"/>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row>
    <row r="630" spans="1:35" ht="30" customHeight="1">
      <c r="A630" s="8"/>
      <c r="B630" s="8"/>
      <c r="C630" s="8"/>
      <c r="D630" s="8"/>
      <c r="E630" s="20"/>
      <c r="F630" s="21"/>
      <c r="G630" s="21"/>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row>
    <row r="631" spans="1:35" ht="30" customHeight="1">
      <c r="A631" s="8"/>
      <c r="B631" s="8"/>
      <c r="C631" s="8"/>
      <c r="D631" s="8"/>
      <c r="E631" s="20"/>
      <c r="F631" s="21"/>
      <c r="G631" s="21"/>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row>
    <row r="632" spans="1:35" ht="30" customHeight="1">
      <c r="A632" s="8"/>
      <c r="B632" s="8"/>
      <c r="C632" s="8"/>
      <c r="D632" s="8"/>
      <c r="E632" s="20"/>
      <c r="F632" s="21"/>
      <c r="G632" s="21"/>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row>
    <row r="633" spans="1:35" ht="30" customHeight="1">
      <c r="A633" s="8"/>
      <c r="B633" s="8"/>
      <c r="C633" s="8"/>
      <c r="D633" s="8"/>
      <c r="E633" s="20"/>
      <c r="F633" s="21"/>
      <c r="G633" s="21"/>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row>
    <row r="634" spans="1:35" ht="30" customHeight="1">
      <c r="A634" s="8"/>
      <c r="B634" s="8"/>
      <c r="C634" s="8"/>
      <c r="D634" s="8"/>
      <c r="E634" s="20"/>
      <c r="F634" s="21"/>
      <c r="G634" s="21"/>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row>
    <row r="635" spans="1:35" ht="30" customHeight="1">
      <c r="A635" s="8"/>
      <c r="B635" s="8"/>
      <c r="C635" s="8"/>
      <c r="D635" s="8"/>
      <c r="E635" s="20"/>
      <c r="F635" s="21"/>
      <c r="G635" s="21"/>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row>
    <row r="636" spans="1:35" ht="30" customHeight="1">
      <c r="A636" s="8"/>
      <c r="B636" s="8"/>
      <c r="C636" s="8"/>
      <c r="D636" s="8"/>
      <c r="E636" s="20"/>
      <c r="F636" s="21"/>
      <c r="G636" s="21"/>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row>
    <row r="637" spans="1:35" ht="30" customHeight="1">
      <c r="A637" s="8"/>
      <c r="B637" s="8"/>
      <c r="C637" s="8"/>
      <c r="D637" s="8"/>
      <c r="E637" s="20"/>
      <c r="F637" s="21"/>
      <c r="G637" s="21"/>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row>
    <row r="638" spans="1:35" ht="30" customHeight="1">
      <c r="A638" s="8"/>
      <c r="B638" s="8"/>
      <c r="C638" s="8"/>
      <c r="D638" s="8"/>
      <c r="E638" s="20"/>
      <c r="F638" s="21"/>
      <c r="G638" s="21"/>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row>
    <row r="639" spans="1:35" ht="30" customHeight="1">
      <c r="A639" s="8"/>
      <c r="B639" s="8"/>
      <c r="C639" s="8"/>
      <c r="D639" s="8"/>
      <c r="E639" s="20"/>
      <c r="F639" s="21"/>
      <c r="G639" s="21"/>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row>
    <row r="640" spans="1:35" ht="30" customHeight="1">
      <c r="A640" s="8"/>
      <c r="B640" s="8"/>
      <c r="C640" s="8"/>
      <c r="D640" s="8"/>
      <c r="E640" s="20"/>
      <c r="F640" s="21"/>
      <c r="G640" s="21"/>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row>
    <row r="641" spans="1:35" ht="30" customHeight="1">
      <c r="A641" s="8"/>
      <c r="B641" s="8"/>
      <c r="C641" s="8"/>
      <c r="D641" s="8"/>
      <c r="E641" s="20"/>
      <c r="F641" s="21"/>
      <c r="G641" s="21"/>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row>
    <row r="642" spans="1:35" ht="30" customHeight="1">
      <c r="A642" s="8"/>
      <c r="B642" s="8"/>
      <c r="C642" s="8"/>
      <c r="D642" s="8"/>
      <c r="E642" s="20"/>
      <c r="F642" s="21"/>
      <c r="G642" s="21"/>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row>
    <row r="643" spans="1:35" ht="30" customHeight="1">
      <c r="A643" s="8"/>
      <c r="B643" s="8"/>
      <c r="C643" s="8"/>
      <c r="D643" s="8"/>
      <c r="E643" s="20"/>
      <c r="F643" s="21"/>
      <c r="G643" s="21"/>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row>
    <row r="644" spans="1:35" ht="30" customHeight="1">
      <c r="A644" s="8"/>
      <c r="B644" s="8"/>
      <c r="C644" s="8"/>
      <c r="D644" s="8"/>
      <c r="E644" s="20"/>
      <c r="F644" s="21"/>
      <c r="G644" s="21"/>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row>
    <row r="645" spans="1:35" ht="30" customHeight="1">
      <c r="A645" s="8"/>
      <c r="B645" s="8"/>
      <c r="C645" s="8"/>
      <c r="D645" s="8"/>
      <c r="E645" s="20"/>
      <c r="F645" s="21"/>
      <c r="G645" s="21"/>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row>
    <row r="646" spans="1:35" ht="30" customHeight="1">
      <c r="A646" s="8"/>
      <c r="B646" s="8"/>
      <c r="C646" s="8"/>
      <c r="D646" s="8"/>
      <c r="E646" s="20"/>
      <c r="F646" s="21"/>
      <c r="G646" s="21"/>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row>
    <row r="647" spans="1:35" ht="30" customHeight="1">
      <c r="A647" s="8"/>
      <c r="B647" s="8"/>
      <c r="C647" s="8"/>
      <c r="D647" s="8"/>
      <c r="E647" s="20"/>
      <c r="F647" s="21"/>
      <c r="G647" s="21"/>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row>
    <row r="648" spans="1:35" ht="30" customHeight="1">
      <c r="A648" s="8"/>
      <c r="B648" s="8"/>
      <c r="C648" s="8"/>
      <c r="D648" s="8"/>
      <c r="E648" s="20"/>
      <c r="F648" s="21"/>
      <c r="G648" s="21"/>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row>
    <row r="649" spans="1:35" ht="30" customHeight="1">
      <c r="A649" s="8"/>
      <c r="B649" s="8"/>
      <c r="C649" s="8"/>
      <c r="D649" s="8"/>
      <c r="E649" s="20"/>
      <c r="F649" s="21"/>
      <c r="G649" s="21"/>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row>
    <row r="650" spans="1:35" ht="30" customHeight="1">
      <c r="A650" s="8"/>
      <c r="B650" s="8"/>
      <c r="C650" s="8"/>
      <c r="D650" s="8"/>
      <c r="E650" s="20"/>
      <c r="F650" s="21"/>
      <c r="G650" s="21"/>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row>
    <row r="651" spans="1:35" ht="30" customHeight="1">
      <c r="A651" s="8"/>
      <c r="B651" s="8"/>
      <c r="C651" s="8"/>
      <c r="D651" s="8"/>
      <c r="E651" s="20"/>
      <c r="F651" s="21"/>
      <c r="G651" s="21"/>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row>
    <row r="652" spans="1:35" ht="30" customHeight="1">
      <c r="A652" s="8"/>
      <c r="B652" s="8"/>
      <c r="C652" s="8"/>
      <c r="D652" s="8"/>
      <c r="E652" s="20"/>
      <c r="F652" s="21"/>
      <c r="G652" s="21"/>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row>
    <row r="653" spans="1:35" ht="30" customHeight="1">
      <c r="A653" s="8"/>
      <c r="B653" s="8"/>
      <c r="C653" s="8"/>
      <c r="D653" s="8"/>
      <c r="E653" s="20"/>
      <c r="F653" s="21"/>
      <c r="G653" s="21"/>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row>
    <row r="654" spans="1:35" ht="30" customHeight="1">
      <c r="A654" s="8"/>
      <c r="B654" s="8"/>
      <c r="C654" s="8"/>
      <c r="D654" s="8"/>
      <c r="E654" s="20"/>
      <c r="F654" s="21"/>
      <c r="G654" s="21"/>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row>
    <row r="655" spans="1:35" ht="30" customHeight="1">
      <c r="A655" s="8"/>
      <c r="B655" s="8"/>
      <c r="C655" s="8"/>
      <c r="D655" s="8"/>
      <c r="E655" s="20"/>
      <c r="F655" s="21"/>
      <c r="G655" s="21"/>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row>
    <row r="656" spans="1:35" ht="30" customHeight="1">
      <c r="A656" s="8"/>
      <c r="B656" s="8"/>
      <c r="C656" s="8"/>
      <c r="D656" s="8"/>
      <c r="E656" s="20"/>
      <c r="F656" s="21"/>
      <c r="G656" s="21"/>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row>
    <row r="657" spans="1:35" ht="30" customHeight="1">
      <c r="A657" s="8"/>
      <c r="B657" s="8"/>
      <c r="C657" s="8"/>
      <c r="D657" s="8"/>
      <c r="E657" s="20"/>
      <c r="F657" s="21"/>
      <c r="G657" s="21"/>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row>
    <row r="658" spans="1:35" ht="30" customHeight="1">
      <c r="A658" s="8"/>
      <c r="B658" s="8"/>
      <c r="C658" s="8"/>
      <c r="D658" s="8"/>
      <c r="E658" s="20"/>
      <c r="F658" s="21"/>
      <c r="G658" s="21"/>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row>
    <row r="659" spans="1:35" ht="30" customHeight="1">
      <c r="A659" s="8"/>
      <c r="B659" s="8"/>
      <c r="C659" s="8"/>
      <c r="D659" s="8"/>
      <c r="E659" s="20"/>
      <c r="F659" s="21"/>
      <c r="G659" s="21"/>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row>
    <row r="660" spans="1:35" ht="30" customHeight="1">
      <c r="A660" s="8"/>
      <c r="B660" s="8"/>
      <c r="C660" s="8"/>
      <c r="D660" s="8"/>
      <c r="E660" s="20"/>
      <c r="F660" s="21"/>
      <c r="G660" s="21"/>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row>
    <row r="661" spans="1:35" ht="30" customHeight="1">
      <c r="A661" s="8"/>
      <c r="B661" s="8"/>
      <c r="C661" s="8"/>
      <c r="D661" s="8"/>
      <c r="E661" s="20"/>
      <c r="F661" s="21"/>
      <c r="G661" s="21"/>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row>
    <row r="662" spans="1:35" ht="30" customHeight="1">
      <c r="A662" s="8"/>
      <c r="B662" s="8"/>
      <c r="C662" s="8"/>
      <c r="D662" s="8"/>
      <c r="E662" s="20"/>
      <c r="F662" s="21"/>
      <c r="G662" s="21"/>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row>
    <row r="663" spans="1:35" ht="30" customHeight="1">
      <c r="A663" s="8"/>
      <c r="B663" s="8"/>
      <c r="C663" s="8"/>
      <c r="D663" s="8"/>
      <c r="E663" s="20"/>
      <c r="F663" s="21"/>
      <c r="G663" s="21"/>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row>
    <row r="664" spans="1:35" ht="30" customHeight="1">
      <c r="A664" s="8"/>
      <c r="B664" s="8"/>
      <c r="C664" s="8"/>
      <c r="D664" s="8"/>
      <c r="E664" s="20"/>
      <c r="F664" s="21"/>
      <c r="G664" s="21"/>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row>
    <row r="665" spans="1:35" ht="30" customHeight="1">
      <c r="A665" s="8"/>
      <c r="B665" s="8"/>
      <c r="C665" s="8"/>
      <c r="D665" s="8"/>
      <c r="E665" s="20"/>
      <c r="F665" s="21"/>
      <c r="G665" s="21"/>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row>
    <row r="666" spans="1:35" ht="30" customHeight="1">
      <c r="A666" s="8"/>
      <c r="B666" s="8"/>
      <c r="C666" s="8"/>
      <c r="D666" s="8"/>
      <c r="E666" s="20"/>
      <c r="F666" s="21"/>
      <c r="G666" s="21"/>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row>
    <row r="667" spans="1:35" ht="30" customHeight="1">
      <c r="A667" s="8"/>
      <c r="B667" s="8"/>
      <c r="C667" s="8"/>
      <c r="D667" s="8"/>
      <c r="E667" s="20"/>
      <c r="F667" s="21"/>
      <c r="G667" s="21"/>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row>
    <row r="668" spans="1:35" ht="30" customHeight="1">
      <c r="A668" s="8"/>
      <c r="B668" s="8"/>
      <c r="C668" s="8"/>
      <c r="D668" s="8"/>
      <c r="E668" s="20"/>
      <c r="F668" s="21"/>
      <c r="G668" s="21"/>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row>
    <row r="669" spans="1:35" ht="30" customHeight="1">
      <c r="A669" s="8"/>
      <c r="B669" s="8"/>
      <c r="C669" s="8"/>
      <c r="D669" s="8"/>
      <c r="E669" s="20"/>
      <c r="F669" s="21"/>
      <c r="G669" s="21"/>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row>
    <row r="670" spans="1:35" ht="30" customHeight="1">
      <c r="A670" s="8"/>
      <c r="B670" s="8"/>
      <c r="C670" s="8"/>
      <c r="D670" s="8"/>
      <c r="E670" s="20"/>
      <c r="F670" s="21"/>
      <c r="G670" s="21"/>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row>
    <row r="671" spans="1:35" ht="30" customHeight="1">
      <c r="A671" s="8"/>
      <c r="B671" s="8"/>
      <c r="C671" s="8"/>
      <c r="D671" s="8"/>
      <c r="E671" s="20"/>
      <c r="F671" s="21"/>
      <c r="G671" s="21"/>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row>
    <row r="672" spans="1:35" ht="30" customHeight="1">
      <c r="A672" s="8"/>
      <c r="B672" s="8"/>
      <c r="C672" s="8"/>
      <c r="D672" s="8"/>
      <c r="E672" s="20"/>
      <c r="F672" s="21"/>
      <c r="G672" s="21"/>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row>
    <row r="673" spans="1:35" ht="30" customHeight="1">
      <c r="A673" s="8"/>
      <c r="B673" s="8"/>
      <c r="C673" s="8"/>
      <c r="D673" s="8"/>
      <c r="E673" s="20"/>
      <c r="F673" s="21"/>
      <c r="G673" s="21"/>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row>
    <row r="674" spans="1:35" ht="30" customHeight="1">
      <c r="A674" s="8"/>
      <c r="B674" s="8"/>
      <c r="C674" s="8"/>
      <c r="D674" s="8"/>
      <c r="E674" s="20"/>
      <c r="F674" s="21"/>
      <c r="G674" s="21"/>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row>
    <row r="675" spans="1:35" ht="30" customHeight="1">
      <c r="A675" s="8"/>
      <c r="B675" s="8"/>
      <c r="C675" s="8"/>
      <c r="D675" s="8"/>
      <c r="E675" s="20"/>
      <c r="F675" s="21"/>
      <c r="G675" s="21"/>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row>
    <row r="676" spans="1:35" ht="30" customHeight="1">
      <c r="A676" s="8"/>
      <c r="B676" s="8"/>
      <c r="C676" s="8"/>
      <c r="D676" s="8"/>
      <c r="E676" s="20"/>
      <c r="F676" s="21"/>
      <c r="G676" s="21"/>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row>
    <row r="677" spans="1:35" ht="30" customHeight="1">
      <c r="A677" s="8"/>
      <c r="B677" s="8"/>
      <c r="C677" s="8"/>
      <c r="D677" s="8"/>
      <c r="E677" s="20"/>
      <c r="F677" s="21"/>
      <c r="G677" s="21"/>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row>
    <row r="678" spans="1:35" ht="30" customHeight="1">
      <c r="A678" s="8"/>
      <c r="B678" s="8"/>
      <c r="C678" s="8"/>
      <c r="D678" s="8"/>
      <c r="E678" s="20"/>
      <c r="F678" s="21"/>
      <c r="G678" s="21"/>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row>
    <row r="679" spans="1:35" ht="30" customHeight="1">
      <c r="A679" s="8"/>
      <c r="B679" s="8"/>
      <c r="C679" s="8"/>
      <c r="D679" s="8"/>
      <c r="E679" s="20"/>
      <c r="F679" s="21"/>
      <c r="G679" s="21"/>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row>
    <row r="680" spans="1:35" ht="30" customHeight="1">
      <c r="A680" s="8"/>
      <c r="B680" s="8"/>
      <c r="C680" s="8"/>
      <c r="D680" s="8"/>
      <c r="E680" s="20"/>
      <c r="F680" s="21"/>
      <c r="G680" s="21"/>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row>
    <row r="681" spans="1:35" ht="30" customHeight="1">
      <c r="A681" s="8"/>
      <c r="B681" s="8"/>
      <c r="C681" s="8"/>
      <c r="D681" s="8"/>
      <c r="E681" s="20"/>
      <c r="F681" s="21"/>
      <c r="G681" s="21"/>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row>
    <row r="682" spans="1:35" ht="30" customHeight="1">
      <c r="A682" s="8"/>
      <c r="B682" s="8"/>
      <c r="C682" s="8"/>
      <c r="D682" s="8"/>
      <c r="E682" s="20"/>
      <c r="F682" s="21"/>
      <c r="G682" s="21"/>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row>
    <row r="683" spans="1:35" ht="30" customHeight="1">
      <c r="A683" s="8"/>
      <c r="B683" s="8"/>
      <c r="C683" s="8"/>
      <c r="D683" s="8"/>
      <c r="E683" s="20"/>
      <c r="F683" s="21"/>
      <c r="G683" s="21"/>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row>
    <row r="684" spans="1:35" ht="30" customHeight="1">
      <c r="A684" s="8"/>
      <c r="B684" s="8"/>
      <c r="C684" s="8"/>
      <c r="D684" s="8"/>
      <c r="E684" s="20"/>
      <c r="F684" s="21"/>
      <c r="G684" s="21"/>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row>
    <row r="685" spans="1:35" ht="30" customHeight="1">
      <c r="A685" s="8"/>
      <c r="B685" s="8"/>
      <c r="C685" s="8"/>
      <c r="D685" s="8"/>
      <c r="E685" s="20"/>
      <c r="F685" s="21"/>
      <c r="G685" s="21"/>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row>
    <row r="686" spans="1:35" ht="30" customHeight="1">
      <c r="A686" s="8"/>
      <c r="B686" s="8"/>
      <c r="C686" s="8"/>
      <c r="D686" s="8"/>
      <c r="E686" s="20"/>
      <c r="F686" s="21"/>
      <c r="G686" s="21"/>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row>
    <row r="687" spans="1:35" ht="30" customHeight="1">
      <c r="A687" s="8"/>
      <c r="B687" s="8"/>
      <c r="C687" s="8"/>
      <c r="D687" s="8"/>
      <c r="E687" s="20"/>
      <c r="F687" s="21"/>
      <c r="G687" s="21"/>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row>
    <row r="688" spans="1:35" ht="30" customHeight="1">
      <c r="A688" s="8"/>
      <c r="B688" s="8"/>
      <c r="C688" s="8"/>
      <c r="D688" s="8"/>
      <c r="E688" s="20"/>
      <c r="F688" s="21"/>
      <c r="G688" s="21"/>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row>
    <row r="689" spans="1:35" ht="30" customHeight="1">
      <c r="A689" s="8"/>
      <c r="B689" s="8"/>
      <c r="C689" s="8"/>
      <c r="D689" s="8"/>
      <c r="E689" s="20"/>
      <c r="F689" s="21"/>
      <c r="G689" s="21"/>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row>
    <row r="690" spans="1:35" ht="30" customHeight="1">
      <c r="A690" s="8"/>
      <c r="B690" s="8"/>
      <c r="C690" s="8"/>
      <c r="D690" s="8"/>
      <c r="E690" s="20"/>
      <c r="F690" s="21"/>
      <c r="G690" s="21"/>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row>
    <row r="691" spans="1:35" ht="30" customHeight="1">
      <c r="A691" s="8"/>
      <c r="B691" s="8"/>
      <c r="C691" s="8"/>
      <c r="D691" s="8"/>
      <c r="E691" s="20"/>
      <c r="F691" s="21"/>
      <c r="G691" s="21"/>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row>
    <row r="692" spans="1:35" ht="30" customHeight="1">
      <c r="A692" s="8"/>
      <c r="B692" s="8"/>
      <c r="C692" s="8"/>
      <c r="D692" s="8"/>
      <c r="E692" s="20"/>
      <c r="F692" s="21"/>
      <c r="G692" s="21"/>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row>
    <row r="693" spans="1:35" ht="30" customHeight="1">
      <c r="A693" s="8"/>
      <c r="B693" s="8"/>
      <c r="C693" s="8"/>
      <c r="D693" s="8"/>
      <c r="E693" s="20"/>
      <c r="F693" s="21"/>
      <c r="G693" s="21"/>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row>
    <row r="694" spans="1:35" ht="30" customHeight="1">
      <c r="A694" s="8"/>
      <c r="B694" s="8"/>
      <c r="C694" s="8"/>
      <c r="D694" s="8"/>
      <c r="E694" s="20"/>
      <c r="F694" s="21"/>
      <c r="G694" s="21"/>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row>
    <row r="695" spans="1:35" ht="30" customHeight="1">
      <c r="A695" s="8"/>
      <c r="B695" s="8"/>
      <c r="C695" s="8"/>
      <c r="D695" s="8"/>
      <c r="E695" s="20"/>
      <c r="F695" s="21"/>
      <c r="G695" s="21"/>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row>
    <row r="696" spans="1:35" ht="30" customHeight="1">
      <c r="A696" s="8"/>
      <c r="B696" s="8"/>
      <c r="C696" s="8"/>
      <c r="D696" s="8"/>
      <c r="E696" s="20"/>
      <c r="F696" s="21"/>
      <c r="G696" s="21"/>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row>
    <row r="697" spans="1:35" ht="30" customHeight="1">
      <c r="A697" s="8"/>
      <c r="B697" s="8"/>
      <c r="C697" s="8"/>
      <c r="D697" s="8"/>
      <c r="E697" s="20"/>
      <c r="F697" s="21"/>
      <c r="G697" s="21"/>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row>
    <row r="698" spans="1:35" ht="30" customHeight="1">
      <c r="A698" s="8"/>
      <c r="B698" s="8"/>
      <c r="C698" s="8"/>
      <c r="D698" s="8"/>
      <c r="E698" s="20"/>
      <c r="F698" s="21"/>
      <c r="G698" s="21"/>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row>
    <row r="699" spans="1:35" ht="30" customHeight="1">
      <c r="A699" s="8"/>
      <c r="B699" s="8"/>
      <c r="C699" s="8"/>
      <c r="D699" s="8"/>
      <c r="E699" s="20"/>
      <c r="F699" s="21"/>
      <c r="G699" s="21"/>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row>
    <row r="700" spans="1:35" ht="30" customHeight="1">
      <c r="A700" s="8"/>
      <c r="B700" s="8"/>
      <c r="C700" s="8"/>
      <c r="D700" s="8"/>
      <c r="E700" s="20"/>
      <c r="F700" s="21"/>
      <c r="G700" s="21"/>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row>
    <row r="701" spans="1:35" ht="30" customHeight="1">
      <c r="A701" s="8"/>
      <c r="B701" s="8"/>
      <c r="C701" s="8"/>
      <c r="D701" s="8"/>
      <c r="E701" s="20"/>
      <c r="F701" s="21"/>
      <c r="G701" s="21"/>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row>
    <row r="702" spans="1:35" ht="30" customHeight="1">
      <c r="A702" s="8"/>
      <c r="B702" s="8"/>
      <c r="C702" s="8"/>
      <c r="D702" s="8"/>
      <c r="E702" s="20"/>
      <c r="F702" s="21"/>
      <c r="G702" s="21"/>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row>
    <row r="703" spans="1:35" ht="30" customHeight="1">
      <c r="A703" s="8"/>
      <c r="B703" s="8"/>
      <c r="C703" s="8"/>
      <c r="D703" s="8"/>
      <c r="E703" s="20"/>
      <c r="F703" s="21"/>
      <c r="G703" s="21"/>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row>
    <row r="704" spans="1:35" ht="30" customHeight="1">
      <c r="A704" s="8"/>
      <c r="B704" s="8"/>
      <c r="C704" s="8"/>
      <c r="D704" s="8"/>
      <c r="E704" s="20"/>
      <c r="F704" s="21"/>
      <c r="G704" s="21"/>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row>
    <row r="705" spans="1:35" ht="30" customHeight="1">
      <c r="A705" s="8"/>
      <c r="B705" s="8"/>
      <c r="C705" s="8"/>
      <c r="D705" s="8"/>
      <c r="E705" s="20"/>
      <c r="F705" s="21"/>
      <c r="G705" s="21"/>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row>
    <row r="706" spans="1:35" ht="30" customHeight="1">
      <c r="A706" s="8"/>
      <c r="B706" s="8"/>
      <c r="C706" s="8"/>
      <c r="D706" s="8"/>
      <c r="E706" s="20"/>
      <c r="F706" s="21"/>
      <c r="G706" s="21"/>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row>
    <row r="707" spans="1:35" ht="30" customHeight="1">
      <c r="A707" s="8"/>
      <c r="B707" s="8"/>
      <c r="C707" s="8"/>
      <c r="D707" s="8"/>
      <c r="E707" s="20"/>
      <c r="F707" s="21"/>
      <c r="G707" s="21"/>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row>
    <row r="708" spans="1:35" ht="30" customHeight="1">
      <c r="A708" s="8"/>
      <c r="B708" s="8"/>
      <c r="C708" s="8"/>
      <c r="D708" s="8"/>
      <c r="E708" s="20"/>
      <c r="F708" s="21"/>
      <c r="G708" s="21"/>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row>
    <row r="709" spans="1:35" ht="30" customHeight="1">
      <c r="A709" s="8"/>
      <c r="B709" s="8"/>
      <c r="C709" s="8"/>
      <c r="D709" s="8"/>
      <c r="E709" s="20"/>
      <c r="F709" s="21"/>
      <c r="G709" s="21"/>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row>
    <row r="710" spans="1:35" ht="30" customHeight="1">
      <c r="A710" s="8"/>
      <c r="B710" s="8"/>
      <c r="C710" s="8"/>
      <c r="D710" s="8"/>
      <c r="E710" s="20"/>
      <c r="F710" s="21"/>
      <c r="G710" s="21"/>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row>
    <row r="711" spans="1:35" ht="30" customHeight="1">
      <c r="A711" s="8"/>
      <c r="B711" s="8"/>
      <c r="C711" s="8"/>
      <c r="D711" s="8"/>
      <c r="E711" s="20"/>
      <c r="F711" s="21"/>
      <c r="G711" s="21"/>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row>
    <row r="712" spans="1:35" ht="30" customHeight="1">
      <c r="A712" s="8"/>
      <c r="B712" s="8"/>
      <c r="C712" s="8"/>
      <c r="D712" s="8"/>
      <c r="E712" s="20"/>
      <c r="F712" s="21"/>
      <c r="G712" s="21"/>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row>
    <row r="713" spans="1:35" ht="30" customHeight="1">
      <c r="A713" s="8"/>
      <c r="B713" s="8"/>
      <c r="C713" s="8"/>
      <c r="D713" s="8"/>
      <c r="E713" s="20"/>
      <c r="F713" s="21"/>
      <c r="G713" s="21"/>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row>
    <row r="714" spans="1:35" ht="30" customHeight="1">
      <c r="A714" s="8"/>
      <c r="B714" s="8"/>
      <c r="C714" s="8"/>
      <c r="D714" s="8"/>
      <c r="E714" s="20"/>
      <c r="F714" s="21"/>
      <c r="G714" s="21"/>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row>
    <row r="715" spans="1:35" ht="30" customHeight="1">
      <c r="A715" s="8"/>
      <c r="B715" s="8"/>
      <c r="C715" s="8"/>
      <c r="D715" s="8"/>
      <c r="E715" s="20"/>
      <c r="F715" s="21"/>
      <c r="G715" s="21"/>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row>
    <row r="716" spans="1:35" ht="30" customHeight="1">
      <c r="A716" s="8"/>
      <c r="B716" s="8"/>
      <c r="C716" s="8"/>
      <c r="D716" s="8"/>
      <c r="E716" s="20"/>
      <c r="F716" s="21"/>
      <c r="G716" s="21"/>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row>
  </sheetData>
  <sheetProtection algorithmName="SHA-512" hashValue="y9DZxTap3kl8+FkeRPrns0TuDOnkZBnJa3/In/wMrHnZQbsT9GA1rcgwOI493kyWCYIz+sWXcMh8HrK+4RMBzg==" saltValue="hFaaXOElEX4TjRWMiMwksg==" spinCount="100000" sheet="1" objects="1" scenarios="1"/>
  <mergeCells count="382">
    <mergeCell ref="B94:O95"/>
    <mergeCell ref="E91:E93"/>
    <mergeCell ref="I91:I93"/>
    <mergeCell ref="N91:N93"/>
    <mergeCell ref="O91:O93"/>
    <mergeCell ref="F88:F90"/>
    <mergeCell ref="B91:B93"/>
    <mergeCell ref="C91:C93"/>
    <mergeCell ref="D91:D93"/>
    <mergeCell ref="F91:F93"/>
    <mergeCell ref="G91:G93"/>
    <mergeCell ref="H91:H93"/>
    <mergeCell ref="I88:I90"/>
    <mergeCell ref="N88:N90"/>
    <mergeCell ref="O88:O90"/>
    <mergeCell ref="B88:B90"/>
    <mergeCell ref="C88:C90"/>
    <mergeCell ref="D88:D90"/>
    <mergeCell ref="E88:E90"/>
    <mergeCell ref="G88:G90"/>
    <mergeCell ref="H88:H90"/>
    <mergeCell ref="B25:B27"/>
    <mergeCell ref="C25:C27"/>
    <mergeCell ref="D25:D27"/>
    <mergeCell ref="E25:E27"/>
    <mergeCell ref="F25:F27"/>
    <mergeCell ref="F35:F37"/>
    <mergeCell ref="C41:C43"/>
    <mergeCell ref="F41:F43"/>
    <mergeCell ref="D41:D43"/>
    <mergeCell ref="E41:E43"/>
    <mergeCell ref="D33:D34"/>
    <mergeCell ref="E33:E34"/>
    <mergeCell ref="F33:F34"/>
    <mergeCell ref="B35:B37"/>
    <mergeCell ref="C35:C37"/>
    <mergeCell ref="D35:D37"/>
    <mergeCell ref="E35:E37"/>
    <mergeCell ref="B82:B84"/>
    <mergeCell ref="C82:C84"/>
    <mergeCell ref="D82:D84"/>
    <mergeCell ref="E82:E84"/>
    <mergeCell ref="F82:F84"/>
    <mergeCell ref="G82:G84"/>
    <mergeCell ref="H82:H84"/>
    <mergeCell ref="N33:N34"/>
    <mergeCell ref="J34:M34"/>
    <mergeCell ref="G33:G34"/>
    <mergeCell ref="B33:B34"/>
    <mergeCell ref="C33:C34"/>
    <mergeCell ref="D57:D59"/>
    <mergeCell ref="E57:E59"/>
    <mergeCell ref="F57:F59"/>
    <mergeCell ref="G57:G59"/>
    <mergeCell ref="D60:D62"/>
    <mergeCell ref="B60:B62"/>
    <mergeCell ref="B57:B59"/>
    <mergeCell ref="C57:C59"/>
    <mergeCell ref="C54:E54"/>
    <mergeCell ref="B55:B56"/>
    <mergeCell ref="C55:C56"/>
    <mergeCell ref="D55:D56"/>
    <mergeCell ref="B22:B24"/>
    <mergeCell ref="C22:C24"/>
    <mergeCell ref="D22:D24"/>
    <mergeCell ref="H77:H78"/>
    <mergeCell ref="I77:I78"/>
    <mergeCell ref="J77:M77"/>
    <mergeCell ref="N77:N78"/>
    <mergeCell ref="B41:B43"/>
    <mergeCell ref="B44:B46"/>
    <mergeCell ref="C44:C46"/>
    <mergeCell ref="D44:D46"/>
    <mergeCell ref="E44:E46"/>
    <mergeCell ref="F44:F46"/>
    <mergeCell ref="B47:B49"/>
    <mergeCell ref="B50:O51"/>
    <mergeCell ref="N44:N46"/>
    <mergeCell ref="O44:O46"/>
    <mergeCell ref="N55:N56"/>
    <mergeCell ref="O55:O56"/>
    <mergeCell ref="I55:I56"/>
    <mergeCell ref="H57:H59"/>
    <mergeCell ref="I57:I59"/>
    <mergeCell ref="J56:M56"/>
    <mergeCell ref="G25:G27"/>
    <mergeCell ref="T28:T29"/>
    <mergeCell ref="P29:Q29"/>
    <mergeCell ref="R33:R34"/>
    <mergeCell ref="E22:E24"/>
    <mergeCell ref="F22:F24"/>
    <mergeCell ref="G22:G24"/>
    <mergeCell ref="H22:H24"/>
    <mergeCell ref="I25:I27"/>
    <mergeCell ref="N25:N27"/>
    <mergeCell ref="O25:O27"/>
    <mergeCell ref="P25:P27"/>
    <mergeCell ref="Q25:Q27"/>
    <mergeCell ref="R25:R27"/>
    <mergeCell ref="I22:I24"/>
    <mergeCell ref="N22:N24"/>
    <mergeCell ref="O22:O24"/>
    <mergeCell ref="P22:P24"/>
    <mergeCell ref="Q22:Q24"/>
    <mergeCell ref="C32:E32"/>
    <mergeCell ref="F32:O32"/>
    <mergeCell ref="P32:R32"/>
    <mergeCell ref="O33:O34"/>
    <mergeCell ref="B28:O29"/>
    <mergeCell ref="P28:Q28"/>
    <mergeCell ref="T11:T12"/>
    <mergeCell ref="W11:Y11"/>
    <mergeCell ref="F6:G6"/>
    <mergeCell ref="C10:E10"/>
    <mergeCell ref="F10:O10"/>
    <mergeCell ref="P10:R10"/>
    <mergeCell ref="P13:P15"/>
    <mergeCell ref="Q13:Q15"/>
    <mergeCell ref="R13:R15"/>
    <mergeCell ref="T13:T27"/>
    <mergeCell ref="F13:F15"/>
    <mergeCell ref="I11:I12"/>
    <mergeCell ref="I16:I18"/>
    <mergeCell ref="E11:E12"/>
    <mergeCell ref="F11:F12"/>
    <mergeCell ref="C16:C18"/>
    <mergeCell ref="D16:D18"/>
    <mergeCell ref="E16:E18"/>
    <mergeCell ref="F16:F18"/>
    <mergeCell ref="G16:G18"/>
    <mergeCell ref="H16:H18"/>
    <mergeCell ref="G13:G15"/>
    <mergeCell ref="H13:H15"/>
    <mergeCell ref="I13:I15"/>
    <mergeCell ref="D11:D12"/>
    <mergeCell ref="J11:M11"/>
    <mergeCell ref="J12:M12"/>
    <mergeCell ref="N11:N12"/>
    <mergeCell ref="O11:O12"/>
    <mergeCell ref="B19:B21"/>
    <mergeCell ref="C19:C21"/>
    <mergeCell ref="D19:D21"/>
    <mergeCell ref="E19:E21"/>
    <mergeCell ref="F19:F21"/>
    <mergeCell ref="G19:G21"/>
    <mergeCell ref="H19:H21"/>
    <mergeCell ref="G11:G12"/>
    <mergeCell ref="H11:H12"/>
    <mergeCell ref="I35:I37"/>
    <mergeCell ref="N35:N37"/>
    <mergeCell ref="I19:I21"/>
    <mergeCell ref="N19:N21"/>
    <mergeCell ref="N16:N18"/>
    <mergeCell ref="P41:P43"/>
    <mergeCell ref="Q41:Q43"/>
    <mergeCell ref="O47:O49"/>
    <mergeCell ref="P47:P49"/>
    <mergeCell ref="Q47:Q49"/>
    <mergeCell ref="O38:O40"/>
    <mergeCell ref="H25:H27"/>
    <mergeCell ref="G38:G40"/>
    <mergeCell ref="B1:S1"/>
    <mergeCell ref="B3:S3"/>
    <mergeCell ref="F4:N4"/>
    <mergeCell ref="F5:G5"/>
    <mergeCell ref="L5:M6"/>
    <mergeCell ref="N5:O5"/>
    <mergeCell ref="N6:O6"/>
    <mergeCell ref="R11:R12"/>
    <mergeCell ref="S11:S12"/>
    <mergeCell ref="B13:B15"/>
    <mergeCell ref="C13:C15"/>
    <mergeCell ref="D13:D15"/>
    <mergeCell ref="E13:E15"/>
    <mergeCell ref="G35:G37"/>
    <mergeCell ref="H35:H37"/>
    <mergeCell ref="B16:B18"/>
    <mergeCell ref="N13:N15"/>
    <mergeCell ref="O13:O15"/>
    <mergeCell ref="B38:B40"/>
    <mergeCell ref="C38:C40"/>
    <mergeCell ref="B11:B12"/>
    <mergeCell ref="C11:C12"/>
    <mergeCell ref="AI13:AI26"/>
    <mergeCell ref="S16:S18"/>
    <mergeCell ref="S19:S21"/>
    <mergeCell ref="S22:S24"/>
    <mergeCell ref="S25:S27"/>
    <mergeCell ref="O19:O21"/>
    <mergeCell ref="P19:P21"/>
    <mergeCell ref="Q19:Q21"/>
    <mergeCell ref="R19:R21"/>
    <mergeCell ref="S13:S15"/>
    <mergeCell ref="R22:R24"/>
    <mergeCell ref="O16:O18"/>
    <mergeCell ref="P16:P18"/>
    <mergeCell ref="Q16:Q18"/>
    <mergeCell ref="R16:R18"/>
    <mergeCell ref="T33:T34"/>
    <mergeCell ref="S35:S37"/>
    <mergeCell ref="S33:S34"/>
    <mergeCell ref="Q38:Q40"/>
    <mergeCell ref="O41:O43"/>
    <mergeCell ref="T35:T49"/>
    <mergeCell ref="S38:S40"/>
    <mergeCell ref="S41:S43"/>
    <mergeCell ref="R47:R49"/>
    <mergeCell ref="S47:S49"/>
    <mergeCell ref="P38:P40"/>
    <mergeCell ref="O35:O37"/>
    <mergeCell ref="P35:P37"/>
    <mergeCell ref="Q35:Q37"/>
    <mergeCell ref="R44:R46"/>
    <mergeCell ref="S44:S46"/>
    <mergeCell ref="P44:P46"/>
    <mergeCell ref="Q44:Q46"/>
    <mergeCell ref="R35:R37"/>
    <mergeCell ref="R38:R40"/>
    <mergeCell ref="R41:R43"/>
    <mergeCell ref="E47:E49"/>
    <mergeCell ref="F47:F49"/>
    <mergeCell ref="H33:H34"/>
    <mergeCell ref="I33:I34"/>
    <mergeCell ref="J33:M33"/>
    <mergeCell ref="C47:C49"/>
    <mergeCell ref="D47:D49"/>
    <mergeCell ref="I47:I49"/>
    <mergeCell ref="N47:N49"/>
    <mergeCell ref="D38:D40"/>
    <mergeCell ref="E38:E40"/>
    <mergeCell ref="F38:F40"/>
    <mergeCell ref="G41:G43"/>
    <mergeCell ref="H41:H43"/>
    <mergeCell ref="I41:I43"/>
    <mergeCell ref="N41:N43"/>
    <mergeCell ref="G44:G46"/>
    <mergeCell ref="H44:H46"/>
    <mergeCell ref="I44:I46"/>
    <mergeCell ref="H38:H40"/>
    <mergeCell ref="I38:I40"/>
    <mergeCell ref="N38:N40"/>
    <mergeCell ref="G47:G49"/>
    <mergeCell ref="H47:H49"/>
    <mergeCell ref="E55:E56"/>
    <mergeCell ref="C60:C62"/>
    <mergeCell ref="I85:I87"/>
    <mergeCell ref="N85:N87"/>
    <mergeCell ref="O85:O87"/>
    <mergeCell ref="B85:B87"/>
    <mergeCell ref="C85:C87"/>
    <mergeCell ref="D85:D87"/>
    <mergeCell ref="E85:E87"/>
    <mergeCell ref="F85:F87"/>
    <mergeCell ref="G85:G87"/>
    <mergeCell ref="H85:H87"/>
    <mergeCell ref="E60:E62"/>
    <mergeCell ref="F60:F62"/>
    <mergeCell ref="G60:G62"/>
    <mergeCell ref="H60:H62"/>
    <mergeCell ref="B69:B71"/>
    <mergeCell ref="C69:C71"/>
    <mergeCell ref="D69:D71"/>
    <mergeCell ref="F69:F71"/>
    <mergeCell ref="G69:G71"/>
    <mergeCell ref="E66:E68"/>
    <mergeCell ref="F66:F68"/>
    <mergeCell ref="G66:G68"/>
    <mergeCell ref="B63:B65"/>
    <mergeCell ref="C63:C65"/>
    <mergeCell ref="D63:D65"/>
    <mergeCell ref="E63:E65"/>
    <mergeCell ref="F63:F65"/>
    <mergeCell ref="G63:G65"/>
    <mergeCell ref="B79:B81"/>
    <mergeCell ref="C79:C81"/>
    <mergeCell ref="D79:D81"/>
    <mergeCell ref="E79:E81"/>
    <mergeCell ref="B66:B68"/>
    <mergeCell ref="C66:C68"/>
    <mergeCell ref="D66:D68"/>
    <mergeCell ref="B77:B78"/>
    <mergeCell ref="C77:C78"/>
    <mergeCell ref="D77:D78"/>
    <mergeCell ref="E77:E78"/>
    <mergeCell ref="F79:F81"/>
    <mergeCell ref="G79:G81"/>
    <mergeCell ref="Q79:Q81"/>
    <mergeCell ref="J78:M78"/>
    <mergeCell ref="E69:E71"/>
    <mergeCell ref="C76:E76"/>
    <mergeCell ref="F76:O76"/>
    <mergeCell ref="O66:O68"/>
    <mergeCell ref="O69:O71"/>
    <mergeCell ref="B72:O73"/>
    <mergeCell ref="H66:H68"/>
    <mergeCell ref="H69:H71"/>
    <mergeCell ref="F77:F78"/>
    <mergeCell ref="G77:G78"/>
    <mergeCell ref="I82:I84"/>
    <mergeCell ref="N82:N84"/>
    <mergeCell ref="P79:P81"/>
    <mergeCell ref="I66:I68"/>
    <mergeCell ref="N66:N68"/>
    <mergeCell ref="H63:H65"/>
    <mergeCell ref="P63:P65"/>
    <mergeCell ref="H79:H81"/>
    <mergeCell ref="I79:I81"/>
    <mergeCell ref="N79:N81"/>
    <mergeCell ref="O79:O81"/>
    <mergeCell ref="O82:O84"/>
    <mergeCell ref="O77:O78"/>
    <mergeCell ref="I63:I65"/>
    <mergeCell ref="N63:N65"/>
    <mergeCell ref="F54:O54"/>
    <mergeCell ref="P54:R54"/>
    <mergeCell ref="J55:M55"/>
    <mergeCell ref="P60:P62"/>
    <mergeCell ref="Q60:Q62"/>
    <mergeCell ref="I69:I71"/>
    <mergeCell ref="N69:N71"/>
    <mergeCell ref="F55:F56"/>
    <mergeCell ref="G55:G56"/>
    <mergeCell ref="H55:H56"/>
    <mergeCell ref="O63:O65"/>
    <mergeCell ref="I60:I62"/>
    <mergeCell ref="N60:N62"/>
    <mergeCell ref="O57:O59"/>
    <mergeCell ref="Q66:Q68"/>
    <mergeCell ref="R66:R68"/>
    <mergeCell ref="Q57:Q59"/>
    <mergeCell ref="Q69:Q71"/>
    <mergeCell ref="R57:R59"/>
    <mergeCell ref="R63:R65"/>
    <mergeCell ref="O60:O62"/>
    <mergeCell ref="R60:R62"/>
    <mergeCell ref="N57:N59"/>
    <mergeCell ref="S69:S71"/>
    <mergeCell ref="P72:Q72"/>
    <mergeCell ref="P73:Q73"/>
    <mergeCell ref="P76:R76"/>
    <mergeCell ref="S77:S78"/>
    <mergeCell ref="P66:P68"/>
    <mergeCell ref="T72:T73"/>
    <mergeCell ref="P50:Q50"/>
    <mergeCell ref="T50:T51"/>
    <mergeCell ref="P51:Q51"/>
    <mergeCell ref="S55:S56"/>
    <mergeCell ref="T55:T56"/>
    <mergeCell ref="T57:T71"/>
    <mergeCell ref="S63:S65"/>
    <mergeCell ref="S66:S68"/>
    <mergeCell ref="S60:S62"/>
    <mergeCell ref="P57:P59"/>
    <mergeCell ref="R55:R56"/>
    <mergeCell ref="P69:P71"/>
    <mergeCell ref="Q63:Q65"/>
    <mergeCell ref="R69:R71"/>
    <mergeCell ref="S57:S59"/>
    <mergeCell ref="Q88:Q90"/>
    <mergeCell ref="R88:R90"/>
    <mergeCell ref="P94:Q94"/>
    <mergeCell ref="T94:T95"/>
    <mergeCell ref="P95:Q95"/>
    <mergeCell ref="R91:R93"/>
    <mergeCell ref="S91:S93"/>
    <mergeCell ref="R77:R78"/>
    <mergeCell ref="R79:R81"/>
    <mergeCell ref="S79:S81"/>
    <mergeCell ref="T79:T93"/>
    <mergeCell ref="S82:S84"/>
    <mergeCell ref="S85:S87"/>
    <mergeCell ref="S88:S90"/>
    <mergeCell ref="P85:P87"/>
    <mergeCell ref="Q85:Q87"/>
    <mergeCell ref="R85:R87"/>
    <mergeCell ref="P88:P90"/>
    <mergeCell ref="P91:P93"/>
    <mergeCell ref="Q91:Q93"/>
    <mergeCell ref="Q82:Q84"/>
    <mergeCell ref="R82:R84"/>
    <mergeCell ref="P82:P84"/>
    <mergeCell ref="T77:T78"/>
  </mergeCells>
  <conditionalFormatting sqref="K13">
    <cfRule type="expression" dxfId="1122" priority="1918">
      <formula>J13="NO CUMPLE"</formula>
    </cfRule>
  </conditionalFormatting>
  <conditionalFormatting sqref="K13">
    <cfRule type="expression" dxfId="1121" priority="1919">
      <formula>J13="CUMPLE"</formula>
    </cfRule>
  </conditionalFormatting>
  <conditionalFormatting sqref="M13">
    <cfRule type="expression" dxfId="1120" priority="1920">
      <formula>L13="NO CUMPLE"</formula>
    </cfRule>
  </conditionalFormatting>
  <conditionalFormatting sqref="M13">
    <cfRule type="expression" dxfId="1119" priority="1921">
      <formula>L13="CUMPLE"</formula>
    </cfRule>
  </conditionalFormatting>
  <conditionalFormatting sqref="N13">
    <cfRule type="expression" dxfId="1118" priority="1922">
      <formula>N13=" "</formula>
    </cfRule>
  </conditionalFormatting>
  <conditionalFormatting sqref="N13">
    <cfRule type="expression" dxfId="1117" priority="1923">
      <formula>N13="NO PRESENTÓ CERTIFICADO"</formula>
    </cfRule>
  </conditionalFormatting>
  <conditionalFormatting sqref="N13">
    <cfRule type="expression" dxfId="1116" priority="1924">
      <formula>N13="PRESENTÓ CERTIFICADO"</formula>
    </cfRule>
  </conditionalFormatting>
  <conditionalFormatting sqref="J13">
    <cfRule type="cellIs" dxfId="1115" priority="1925" operator="equal">
      <formula>"NO CUMPLE"</formula>
    </cfRule>
  </conditionalFormatting>
  <conditionalFormatting sqref="J13">
    <cfRule type="cellIs" dxfId="1114" priority="1926" operator="equal">
      <formula>"CUMPLE"</formula>
    </cfRule>
  </conditionalFormatting>
  <conditionalFormatting sqref="L13:L15">
    <cfRule type="cellIs" dxfId="1113" priority="1927" operator="equal">
      <formula>"NO CUMPLE"</formula>
    </cfRule>
  </conditionalFormatting>
  <conditionalFormatting sqref="L13:L15">
    <cfRule type="cellIs" dxfId="1112" priority="1928" operator="equal">
      <formula>"CUMPLE"</formula>
    </cfRule>
  </conditionalFormatting>
  <conditionalFormatting sqref="S13">
    <cfRule type="cellIs" dxfId="1111" priority="1929" operator="greaterThan">
      <formula>0</formula>
    </cfRule>
  </conditionalFormatting>
  <conditionalFormatting sqref="S13">
    <cfRule type="cellIs" dxfId="1110" priority="1930" operator="equal">
      <formula>0</formula>
    </cfRule>
  </conditionalFormatting>
  <conditionalFormatting sqref="P13">
    <cfRule type="expression" dxfId="1109" priority="1931">
      <formula>Q13="NO SUBSANABLE"</formula>
    </cfRule>
  </conditionalFormatting>
  <conditionalFormatting sqref="P13">
    <cfRule type="expression" dxfId="1108" priority="1932">
      <formula>Q13="REQUERIMIENTOS SUBSANADOS"</formula>
    </cfRule>
  </conditionalFormatting>
  <conditionalFormatting sqref="P13">
    <cfRule type="expression" dxfId="1107" priority="1933">
      <formula>Q13="PENDIENTES POR SUBSANAR"</formula>
    </cfRule>
  </conditionalFormatting>
  <conditionalFormatting sqref="P13">
    <cfRule type="expression" dxfId="1106" priority="1934">
      <formula>Q13="SIN OBSERVACIÓN"</formula>
    </cfRule>
  </conditionalFormatting>
  <conditionalFormatting sqref="P13">
    <cfRule type="containsBlanks" dxfId="1105" priority="1935">
      <formula>LEN(TRIM(P13))=0</formula>
    </cfRule>
  </conditionalFormatting>
  <conditionalFormatting sqref="O13">
    <cfRule type="cellIs" dxfId="1104" priority="1936" operator="equal">
      <formula>"PENDIENTE POR DESCRIPCIÓN"</formula>
    </cfRule>
  </conditionalFormatting>
  <conditionalFormatting sqref="O13">
    <cfRule type="cellIs" dxfId="1103" priority="1937" operator="equal">
      <formula>"DESCRIPCIÓN INSUFICIENTE"</formula>
    </cfRule>
  </conditionalFormatting>
  <conditionalFormatting sqref="O13">
    <cfRule type="cellIs" dxfId="1102" priority="1938" operator="equal">
      <formula>"NO ESTÁ ACORDE A ITEM 5.2.1 (T.R.)"</formula>
    </cfRule>
  </conditionalFormatting>
  <conditionalFormatting sqref="O13">
    <cfRule type="cellIs" dxfId="1101" priority="1939" operator="equal">
      <formula>"ACORDE A ITEM 5.2.1 (T.R.)"</formula>
    </cfRule>
  </conditionalFormatting>
  <conditionalFormatting sqref="Q13">
    <cfRule type="containsBlanks" dxfId="1100" priority="1940">
      <formula>LEN(TRIM(Q13))=0</formula>
    </cfRule>
  </conditionalFormatting>
  <conditionalFormatting sqref="Q13">
    <cfRule type="cellIs" dxfId="1099" priority="1941" operator="equal">
      <formula>"REQUERIMIENTOS SUBSANADOS"</formula>
    </cfRule>
  </conditionalFormatting>
  <conditionalFormatting sqref="Q13">
    <cfRule type="containsText" dxfId="1098" priority="1942" operator="containsText" text="NO SUBSANABLE">
      <formula>NOT(ISERROR(SEARCH(("NO SUBSANABLE"),(Q13))))</formula>
    </cfRule>
  </conditionalFormatting>
  <conditionalFormatting sqref="Q13">
    <cfRule type="containsText" dxfId="1097" priority="1943" operator="containsText" text="PENDIENTES POR SUBSANAR">
      <formula>NOT(ISERROR(SEARCH(("PENDIENTES POR SUBSANAR"),(Q13))))</formula>
    </cfRule>
  </conditionalFormatting>
  <conditionalFormatting sqref="Q13">
    <cfRule type="containsText" dxfId="1096" priority="1944" operator="containsText" text="SIN OBSERVACIÓN">
      <formula>NOT(ISERROR(SEARCH(("SIN OBSERVACIÓN"),(Q13))))</formula>
    </cfRule>
  </conditionalFormatting>
  <conditionalFormatting sqref="R13">
    <cfRule type="containsBlanks" dxfId="1095" priority="1945">
      <formula>LEN(TRIM(R13))=0</formula>
    </cfRule>
  </conditionalFormatting>
  <conditionalFormatting sqref="R13">
    <cfRule type="cellIs" dxfId="1094" priority="1946" operator="equal">
      <formula>"NO CUMPLEN CON LO SOLICITADO"</formula>
    </cfRule>
  </conditionalFormatting>
  <conditionalFormatting sqref="R13">
    <cfRule type="cellIs" dxfId="1093" priority="1947" operator="equal">
      <formula>"CUMPLEN CON LO SOLICITADO"</formula>
    </cfRule>
  </conditionalFormatting>
  <conditionalFormatting sqref="R13">
    <cfRule type="cellIs" dxfId="1092" priority="1948" operator="equal">
      <formula>"PENDIENTES"</formula>
    </cfRule>
  </conditionalFormatting>
  <conditionalFormatting sqref="R13">
    <cfRule type="cellIs" dxfId="1091" priority="1949" operator="equal">
      <formula>"NINGUNO"</formula>
    </cfRule>
  </conditionalFormatting>
  <conditionalFormatting sqref="T28">
    <cfRule type="cellIs" dxfId="1090" priority="1950" operator="equal">
      <formula>"NO CUMPLE"</formula>
    </cfRule>
  </conditionalFormatting>
  <conditionalFormatting sqref="T28">
    <cfRule type="cellIs" dxfId="1089" priority="1951" operator="equal">
      <formula>"CUMPLE"</formula>
    </cfRule>
  </conditionalFormatting>
  <conditionalFormatting sqref="B28">
    <cfRule type="cellIs" dxfId="1088" priority="1952" operator="equal">
      <formula>"NO CUMPLE CON LA EXPERIENCIA REQUERIDA"</formula>
    </cfRule>
  </conditionalFormatting>
  <conditionalFormatting sqref="B28">
    <cfRule type="cellIs" dxfId="1087" priority="1953" operator="equal">
      <formula>"CUMPLE CON LA EXPERIENCIA REQUERIDA"</formula>
    </cfRule>
  </conditionalFormatting>
  <conditionalFormatting sqref="N16">
    <cfRule type="expression" dxfId="1086" priority="1961">
      <formula>N16=" "</formula>
    </cfRule>
  </conditionalFormatting>
  <conditionalFormatting sqref="N16">
    <cfRule type="expression" dxfId="1085" priority="1962">
      <formula>N16="NO PRESENTÓ CERTIFICADO"</formula>
    </cfRule>
  </conditionalFormatting>
  <conditionalFormatting sqref="N16">
    <cfRule type="expression" dxfId="1084" priority="1963">
      <formula>N16="PRESENTÓ CERTIFICADO"</formula>
    </cfRule>
  </conditionalFormatting>
  <conditionalFormatting sqref="P16 P19">
    <cfRule type="expression" dxfId="1083" priority="1964">
      <formula>Q16="NO SUBSANABLE"</formula>
    </cfRule>
  </conditionalFormatting>
  <conditionalFormatting sqref="P16 P19">
    <cfRule type="expression" dxfId="1082" priority="1965">
      <formula>Q16="REQUERIMIENTOS SUBSANADOS"</formula>
    </cfRule>
  </conditionalFormatting>
  <conditionalFormatting sqref="P16 P19">
    <cfRule type="expression" dxfId="1081" priority="1966">
      <formula>Q16="PENDIENTES POR SUBSANAR"</formula>
    </cfRule>
  </conditionalFormatting>
  <conditionalFormatting sqref="P16 P19">
    <cfRule type="expression" dxfId="1080" priority="1967">
      <formula>Q16="SIN OBSERVACIÓN"</formula>
    </cfRule>
  </conditionalFormatting>
  <conditionalFormatting sqref="P16 P19">
    <cfRule type="containsBlanks" dxfId="1079" priority="1968">
      <formula>LEN(TRIM(P16))=0</formula>
    </cfRule>
  </conditionalFormatting>
  <conditionalFormatting sqref="O16">
    <cfRule type="cellIs" dxfId="1078" priority="1969" operator="equal">
      <formula>"PENDIENTE POR DESCRIPCIÓN"</formula>
    </cfRule>
  </conditionalFormatting>
  <conditionalFormatting sqref="O16">
    <cfRule type="cellIs" dxfId="1077" priority="1970" operator="equal">
      <formula>"DESCRIPCIÓN INSUFICIENTE"</formula>
    </cfRule>
  </conditionalFormatting>
  <conditionalFormatting sqref="O16">
    <cfRule type="cellIs" dxfId="1076" priority="1971" operator="equal">
      <formula>"NO ESTÁ ACORDE A ITEM 5.2.1 (T.R.)"</formula>
    </cfRule>
  </conditionalFormatting>
  <conditionalFormatting sqref="O16">
    <cfRule type="cellIs" dxfId="1075" priority="1972" operator="equal">
      <formula>"ACORDE A ITEM 5.2.1 (T.R.)"</formula>
    </cfRule>
  </conditionalFormatting>
  <conditionalFormatting sqref="Q16">
    <cfRule type="containsBlanks" dxfId="1074" priority="1973">
      <formula>LEN(TRIM(Q16))=0</formula>
    </cfRule>
  </conditionalFormatting>
  <conditionalFormatting sqref="Q16">
    <cfRule type="cellIs" dxfId="1073" priority="1974" operator="equal">
      <formula>"REQUERIMIENTOS SUBSANADOS"</formula>
    </cfRule>
  </conditionalFormatting>
  <conditionalFormatting sqref="Q16">
    <cfRule type="containsText" dxfId="1072" priority="1975" operator="containsText" text="NO SUBSANABLE">
      <formula>NOT(ISERROR(SEARCH(("NO SUBSANABLE"),(Q16))))</formula>
    </cfRule>
  </conditionalFormatting>
  <conditionalFormatting sqref="Q16">
    <cfRule type="containsText" dxfId="1071" priority="1976" operator="containsText" text="PENDIENTES POR SUBSANAR">
      <formula>NOT(ISERROR(SEARCH(("PENDIENTES POR SUBSANAR"),(Q16))))</formula>
    </cfRule>
  </conditionalFormatting>
  <conditionalFormatting sqref="Q16">
    <cfRule type="containsText" dxfId="1070" priority="1977" operator="containsText" text="SIN OBSERVACIÓN">
      <formula>NOT(ISERROR(SEARCH(("SIN OBSERVACIÓN"),(Q16))))</formula>
    </cfRule>
  </conditionalFormatting>
  <conditionalFormatting sqref="R16">
    <cfRule type="containsBlanks" dxfId="1069" priority="1978">
      <formula>LEN(TRIM(R16))=0</formula>
    </cfRule>
  </conditionalFormatting>
  <conditionalFormatting sqref="R16">
    <cfRule type="cellIs" dxfId="1068" priority="1979" operator="equal">
      <formula>"NO CUMPLEN CON LO SOLICITADO"</formula>
    </cfRule>
  </conditionalFormatting>
  <conditionalFormatting sqref="R16">
    <cfRule type="cellIs" dxfId="1067" priority="1980" operator="equal">
      <formula>"CUMPLEN CON LO SOLICITADO"</formula>
    </cfRule>
  </conditionalFormatting>
  <conditionalFormatting sqref="R16">
    <cfRule type="cellIs" dxfId="1066" priority="1981" operator="equal">
      <formula>"PENDIENTES"</formula>
    </cfRule>
  </conditionalFormatting>
  <conditionalFormatting sqref="R16">
    <cfRule type="cellIs" dxfId="1065" priority="1982" operator="equal">
      <formula>"NINGUNO"</formula>
    </cfRule>
  </conditionalFormatting>
  <conditionalFormatting sqref="H19">
    <cfRule type="notContainsBlanks" dxfId="1064" priority="1983">
      <formula>LEN(TRIM(H19))&gt;0</formula>
    </cfRule>
  </conditionalFormatting>
  <conditionalFormatting sqref="G19">
    <cfRule type="notContainsBlanks" dxfId="1063" priority="1984">
      <formula>LEN(TRIM(G19))&gt;0</formula>
    </cfRule>
  </conditionalFormatting>
  <conditionalFormatting sqref="F19">
    <cfRule type="notContainsBlanks" dxfId="1062" priority="1985">
      <formula>LEN(TRIM(F19))&gt;0</formula>
    </cfRule>
  </conditionalFormatting>
  <conditionalFormatting sqref="E19">
    <cfRule type="notContainsBlanks" dxfId="1061" priority="1986">
      <formula>LEN(TRIM(E19))&gt;0</formula>
    </cfRule>
  </conditionalFormatting>
  <conditionalFormatting sqref="D19">
    <cfRule type="notContainsBlanks" dxfId="1060" priority="1987">
      <formula>LEN(TRIM(D19))&gt;0</formula>
    </cfRule>
  </conditionalFormatting>
  <conditionalFormatting sqref="C19">
    <cfRule type="notContainsBlanks" dxfId="1059" priority="1988">
      <formula>LEN(TRIM(C19))&gt;0</formula>
    </cfRule>
  </conditionalFormatting>
  <conditionalFormatting sqref="I19">
    <cfRule type="notContainsBlanks" dxfId="1058" priority="1989">
      <formula>LEN(TRIM(I19))&gt;0</formula>
    </cfRule>
  </conditionalFormatting>
  <conditionalFormatting sqref="N22">
    <cfRule type="expression" dxfId="1057" priority="1990">
      <formula>N22=" "</formula>
    </cfRule>
  </conditionalFormatting>
  <conditionalFormatting sqref="N22">
    <cfRule type="expression" dxfId="1056" priority="1991">
      <formula>N22="NO PRESENTÓ CERTIFICADO"</formula>
    </cfRule>
  </conditionalFormatting>
  <conditionalFormatting sqref="N22">
    <cfRule type="expression" dxfId="1055" priority="1992">
      <formula>N22="PRESENTÓ CERTIFICADO"</formula>
    </cfRule>
  </conditionalFormatting>
  <conditionalFormatting sqref="P22">
    <cfRule type="expression" dxfId="1054" priority="1993">
      <formula>Q22="NO SUBSANABLE"</formula>
    </cfRule>
  </conditionalFormatting>
  <conditionalFormatting sqref="P22">
    <cfRule type="expression" dxfId="1053" priority="1994">
      <formula>Q22="REQUERIMIENTOS SUBSANADOS"</formula>
    </cfRule>
  </conditionalFormatting>
  <conditionalFormatting sqref="P22">
    <cfRule type="expression" dxfId="1052" priority="1995">
      <formula>Q22="PENDIENTES POR SUBSANAR"</formula>
    </cfRule>
  </conditionalFormatting>
  <conditionalFormatting sqref="P22">
    <cfRule type="expression" dxfId="1051" priority="1996">
      <formula>Q22="SIN OBSERVACIÓN"</formula>
    </cfRule>
  </conditionalFormatting>
  <conditionalFormatting sqref="P22">
    <cfRule type="containsBlanks" dxfId="1050" priority="1997">
      <formula>LEN(TRIM(P22))=0</formula>
    </cfRule>
  </conditionalFormatting>
  <conditionalFormatting sqref="O22">
    <cfRule type="cellIs" dxfId="1049" priority="1998" operator="equal">
      <formula>"PENDIENTE POR DESCRIPCIÓN"</formula>
    </cfRule>
  </conditionalFormatting>
  <conditionalFormatting sqref="O22">
    <cfRule type="cellIs" dxfId="1048" priority="1999" operator="equal">
      <formula>"DESCRIPCIÓN INSUFICIENTE"</formula>
    </cfRule>
  </conditionalFormatting>
  <conditionalFormatting sqref="O22">
    <cfRule type="cellIs" dxfId="1047" priority="2000" operator="equal">
      <formula>"NO ESTÁ ACORDE A ITEM 5.2.1 (T.R.)"</formula>
    </cfRule>
  </conditionalFormatting>
  <conditionalFormatting sqref="O22">
    <cfRule type="cellIs" dxfId="1046" priority="2001" operator="equal">
      <formula>"ACORDE A ITEM 5.2.1 (T.R.)"</formula>
    </cfRule>
  </conditionalFormatting>
  <conditionalFormatting sqref="Q22">
    <cfRule type="containsBlanks" dxfId="1045" priority="2002">
      <formula>LEN(TRIM(Q22))=0</formula>
    </cfRule>
  </conditionalFormatting>
  <conditionalFormatting sqref="Q22">
    <cfRule type="cellIs" dxfId="1044" priority="2003" operator="equal">
      <formula>"REQUERIMIENTOS SUBSANADOS"</formula>
    </cfRule>
  </conditionalFormatting>
  <conditionalFormatting sqref="Q22">
    <cfRule type="containsText" dxfId="1043" priority="2004" operator="containsText" text="NO SUBSANABLE">
      <formula>NOT(ISERROR(SEARCH(("NO SUBSANABLE"),(Q22))))</formula>
    </cfRule>
  </conditionalFormatting>
  <conditionalFormatting sqref="Q22">
    <cfRule type="containsText" dxfId="1042" priority="2005" operator="containsText" text="PENDIENTES POR SUBSANAR">
      <formula>NOT(ISERROR(SEARCH(("PENDIENTES POR SUBSANAR"),(Q22))))</formula>
    </cfRule>
  </conditionalFormatting>
  <conditionalFormatting sqref="Q22">
    <cfRule type="containsText" dxfId="1041" priority="2006" operator="containsText" text="SIN OBSERVACIÓN">
      <formula>NOT(ISERROR(SEARCH(("SIN OBSERVACIÓN"),(Q22))))</formula>
    </cfRule>
  </conditionalFormatting>
  <conditionalFormatting sqref="R22">
    <cfRule type="containsBlanks" dxfId="1040" priority="2007">
      <formula>LEN(TRIM(R22))=0</formula>
    </cfRule>
  </conditionalFormatting>
  <conditionalFormatting sqref="R22">
    <cfRule type="cellIs" dxfId="1039" priority="2008" operator="equal">
      <formula>"NO CUMPLEN CON LO SOLICITADO"</formula>
    </cfRule>
  </conditionalFormatting>
  <conditionalFormatting sqref="R22">
    <cfRule type="cellIs" dxfId="1038" priority="2009" operator="equal">
      <formula>"CUMPLEN CON LO SOLICITADO"</formula>
    </cfRule>
  </conditionalFormatting>
  <conditionalFormatting sqref="R22">
    <cfRule type="cellIs" dxfId="1037" priority="2010" operator="equal">
      <formula>"PENDIENTES"</formula>
    </cfRule>
  </conditionalFormatting>
  <conditionalFormatting sqref="R22">
    <cfRule type="cellIs" dxfId="1036" priority="2011" operator="equal">
      <formula>"NINGUNO"</formula>
    </cfRule>
  </conditionalFormatting>
  <conditionalFormatting sqref="H22">
    <cfRule type="notContainsBlanks" dxfId="1035" priority="2012">
      <formula>LEN(TRIM(H22))&gt;0</formula>
    </cfRule>
  </conditionalFormatting>
  <conditionalFormatting sqref="G22">
    <cfRule type="notContainsBlanks" dxfId="1034" priority="2013">
      <formula>LEN(TRIM(G22))&gt;0</formula>
    </cfRule>
  </conditionalFormatting>
  <conditionalFormatting sqref="F22">
    <cfRule type="notContainsBlanks" dxfId="1033" priority="2014">
      <formula>LEN(TRIM(F22))&gt;0</formula>
    </cfRule>
  </conditionalFormatting>
  <conditionalFormatting sqref="E22">
    <cfRule type="notContainsBlanks" dxfId="1032" priority="2015">
      <formula>LEN(TRIM(E22))&gt;0</formula>
    </cfRule>
  </conditionalFormatting>
  <conditionalFormatting sqref="D22">
    <cfRule type="notContainsBlanks" dxfId="1031" priority="2016">
      <formula>LEN(TRIM(D22))&gt;0</formula>
    </cfRule>
  </conditionalFormatting>
  <conditionalFormatting sqref="C22">
    <cfRule type="notContainsBlanks" dxfId="1030" priority="2017">
      <formula>LEN(TRIM(C22))&gt;0</formula>
    </cfRule>
  </conditionalFormatting>
  <conditionalFormatting sqref="I22">
    <cfRule type="notContainsBlanks" dxfId="1029" priority="2018">
      <formula>LEN(TRIM(I22))&gt;0</formula>
    </cfRule>
  </conditionalFormatting>
  <conditionalFormatting sqref="T13">
    <cfRule type="cellIs" dxfId="1028" priority="2019" operator="equal">
      <formula>"NO"</formula>
    </cfRule>
  </conditionalFormatting>
  <conditionalFormatting sqref="T13">
    <cfRule type="cellIs" dxfId="1027" priority="2020" operator="equal">
      <formula>"SI"</formula>
    </cfRule>
  </conditionalFormatting>
  <conditionalFormatting sqref="S16 S19 S22">
    <cfRule type="cellIs" dxfId="1026" priority="2021" operator="greaterThan">
      <formula>0</formula>
    </cfRule>
  </conditionalFormatting>
  <conditionalFormatting sqref="S16 S19 S22">
    <cfRule type="cellIs" dxfId="1025" priority="2022" operator="equal">
      <formula>0</formula>
    </cfRule>
  </conditionalFormatting>
  <conditionalFormatting sqref="N25">
    <cfRule type="expression" dxfId="1024" priority="2023">
      <formula>N25=" "</formula>
    </cfRule>
  </conditionalFormatting>
  <conditionalFormatting sqref="N25">
    <cfRule type="expression" dxfId="1023" priority="2024">
      <formula>N25="NO PRESENTÓ CERTIFICADO"</formula>
    </cfRule>
  </conditionalFormatting>
  <conditionalFormatting sqref="N25">
    <cfRule type="expression" dxfId="1022" priority="2025">
      <formula>N25="PRESENTÓ CERTIFICADO"</formula>
    </cfRule>
  </conditionalFormatting>
  <conditionalFormatting sqref="P25">
    <cfRule type="expression" dxfId="1021" priority="2026">
      <formula>Q25="NO SUBSANABLE"</formula>
    </cfRule>
  </conditionalFormatting>
  <conditionalFormatting sqref="P25">
    <cfRule type="expression" dxfId="1020" priority="2027">
      <formula>Q25="REQUERIMIENTOS SUBSANADOS"</formula>
    </cfRule>
  </conditionalFormatting>
  <conditionalFormatting sqref="P25">
    <cfRule type="expression" dxfId="1019" priority="2028">
      <formula>Q25="PENDIENTES POR SUBSANAR"</formula>
    </cfRule>
  </conditionalFormatting>
  <conditionalFormatting sqref="P25">
    <cfRule type="expression" dxfId="1018" priority="2029">
      <formula>Q25="SIN OBSERVACIÓN"</formula>
    </cfRule>
  </conditionalFormatting>
  <conditionalFormatting sqref="P25">
    <cfRule type="containsBlanks" dxfId="1017" priority="2030">
      <formula>LEN(TRIM(P25))=0</formula>
    </cfRule>
  </conditionalFormatting>
  <conditionalFormatting sqref="O25">
    <cfRule type="cellIs" dxfId="1016" priority="2031" operator="equal">
      <formula>"PENDIENTE POR DESCRIPCIÓN"</formula>
    </cfRule>
  </conditionalFormatting>
  <conditionalFormatting sqref="O25">
    <cfRule type="cellIs" dxfId="1015" priority="2032" operator="equal">
      <formula>"DESCRIPCIÓN INSUFICIENTE"</formula>
    </cfRule>
  </conditionalFormatting>
  <conditionalFormatting sqref="O25">
    <cfRule type="cellIs" dxfId="1014" priority="2033" operator="equal">
      <formula>"NO ESTÁ ACORDE A ITEM 5.2.1 (T.R.)"</formula>
    </cfRule>
  </conditionalFormatting>
  <conditionalFormatting sqref="O25">
    <cfRule type="cellIs" dxfId="1013" priority="2034" operator="equal">
      <formula>"ACORDE A ITEM 5.2.1 (T.R.)"</formula>
    </cfRule>
  </conditionalFormatting>
  <conditionalFormatting sqref="Q25">
    <cfRule type="containsBlanks" dxfId="1012" priority="2035">
      <formula>LEN(TRIM(Q25))=0</formula>
    </cfRule>
  </conditionalFormatting>
  <conditionalFormatting sqref="Q25">
    <cfRule type="cellIs" dxfId="1011" priority="2036" operator="equal">
      <formula>"REQUERIMIENTOS SUBSANADOS"</formula>
    </cfRule>
  </conditionalFormatting>
  <conditionalFormatting sqref="Q25">
    <cfRule type="containsText" dxfId="1010" priority="2037" operator="containsText" text="NO SUBSANABLE">
      <formula>NOT(ISERROR(SEARCH(("NO SUBSANABLE"),(Q25))))</formula>
    </cfRule>
  </conditionalFormatting>
  <conditionalFormatting sqref="Q25">
    <cfRule type="containsText" dxfId="1009" priority="2038" operator="containsText" text="PENDIENTES POR SUBSANAR">
      <formula>NOT(ISERROR(SEARCH(("PENDIENTES POR SUBSANAR"),(Q25))))</formula>
    </cfRule>
  </conditionalFormatting>
  <conditionalFormatting sqref="Q25">
    <cfRule type="containsText" dxfId="1008" priority="2039" operator="containsText" text="SIN OBSERVACIÓN">
      <formula>NOT(ISERROR(SEARCH(("SIN OBSERVACIÓN"),(Q25))))</formula>
    </cfRule>
  </conditionalFormatting>
  <conditionalFormatting sqref="R25">
    <cfRule type="containsBlanks" dxfId="1007" priority="2040">
      <formula>LEN(TRIM(R25))=0</formula>
    </cfRule>
  </conditionalFormatting>
  <conditionalFormatting sqref="R25">
    <cfRule type="cellIs" dxfId="1006" priority="2041" operator="equal">
      <formula>"NO CUMPLEN CON LO SOLICITADO"</formula>
    </cfRule>
  </conditionalFormatting>
  <conditionalFormatting sqref="R25">
    <cfRule type="cellIs" dxfId="1005" priority="2042" operator="equal">
      <formula>"CUMPLEN CON LO SOLICITADO"</formula>
    </cfRule>
  </conditionalFormatting>
  <conditionalFormatting sqref="R25">
    <cfRule type="cellIs" dxfId="1004" priority="2043" operator="equal">
      <formula>"PENDIENTES"</formula>
    </cfRule>
  </conditionalFormatting>
  <conditionalFormatting sqref="R25">
    <cfRule type="cellIs" dxfId="1003" priority="2044" operator="equal">
      <formula>"NINGUNO"</formula>
    </cfRule>
  </conditionalFormatting>
  <conditionalFormatting sqref="H25">
    <cfRule type="notContainsBlanks" dxfId="1002" priority="2045">
      <formula>LEN(TRIM(H25))&gt;0</formula>
    </cfRule>
  </conditionalFormatting>
  <conditionalFormatting sqref="G25">
    <cfRule type="notContainsBlanks" dxfId="1001" priority="2046">
      <formula>LEN(TRIM(G25))&gt;0</formula>
    </cfRule>
  </conditionalFormatting>
  <conditionalFormatting sqref="F25">
    <cfRule type="notContainsBlanks" dxfId="1000" priority="2047">
      <formula>LEN(TRIM(F25))&gt;0</formula>
    </cfRule>
  </conditionalFormatting>
  <conditionalFormatting sqref="E25">
    <cfRule type="notContainsBlanks" dxfId="999" priority="2048">
      <formula>LEN(TRIM(E25))&gt;0</formula>
    </cfRule>
  </conditionalFormatting>
  <conditionalFormatting sqref="D25">
    <cfRule type="notContainsBlanks" dxfId="998" priority="2049">
      <formula>LEN(TRIM(D25))&gt;0</formula>
    </cfRule>
  </conditionalFormatting>
  <conditionalFormatting sqref="C25">
    <cfRule type="notContainsBlanks" dxfId="997" priority="2050">
      <formula>LEN(TRIM(C25))&gt;0</formula>
    </cfRule>
  </conditionalFormatting>
  <conditionalFormatting sqref="I25">
    <cfRule type="notContainsBlanks" dxfId="996" priority="2051">
      <formula>LEN(TRIM(I25))&gt;0</formula>
    </cfRule>
  </conditionalFormatting>
  <conditionalFormatting sqref="S25">
    <cfRule type="cellIs" dxfId="995" priority="2052" operator="greaterThan">
      <formula>0</formula>
    </cfRule>
  </conditionalFormatting>
  <conditionalFormatting sqref="S25">
    <cfRule type="cellIs" dxfId="994" priority="2053" operator="equal">
      <formula>0</formula>
    </cfRule>
  </conditionalFormatting>
  <conditionalFormatting sqref="K14:K15">
    <cfRule type="expression" dxfId="993" priority="2054">
      <formula>J14="NO CUMPLE"</formula>
    </cfRule>
  </conditionalFormatting>
  <conditionalFormatting sqref="K14:K15">
    <cfRule type="expression" dxfId="992" priority="2055">
      <formula>J14="CUMPLE"</formula>
    </cfRule>
  </conditionalFormatting>
  <conditionalFormatting sqref="J14:J15">
    <cfRule type="cellIs" dxfId="991" priority="2056" operator="equal">
      <formula>"NO CUMPLE"</formula>
    </cfRule>
  </conditionalFormatting>
  <conditionalFormatting sqref="J14:J15">
    <cfRule type="cellIs" dxfId="990" priority="2057" operator="equal">
      <formula>"CUMPLE"</formula>
    </cfRule>
  </conditionalFormatting>
  <conditionalFormatting sqref="M14">
    <cfRule type="expression" dxfId="989" priority="2058">
      <formula>L14="NO CUMPLE"</formula>
    </cfRule>
  </conditionalFormatting>
  <conditionalFormatting sqref="M14">
    <cfRule type="expression" dxfId="988" priority="2059">
      <formula>L14="CUMPLE"</formula>
    </cfRule>
  </conditionalFormatting>
  <conditionalFormatting sqref="T50">
    <cfRule type="cellIs" dxfId="987" priority="2060" operator="equal">
      <formula>"NO CUMPLE"</formula>
    </cfRule>
  </conditionalFormatting>
  <conditionalFormatting sqref="T50">
    <cfRule type="cellIs" dxfId="986" priority="2061" operator="equal">
      <formula>"CUMPLE"</formula>
    </cfRule>
  </conditionalFormatting>
  <conditionalFormatting sqref="B50">
    <cfRule type="cellIs" dxfId="985" priority="2062" operator="equal">
      <formula>"NO CUMPLE CON LA EXPERIENCIA REQUERIDA"</formula>
    </cfRule>
  </conditionalFormatting>
  <conditionalFormatting sqref="B50">
    <cfRule type="cellIs" dxfId="984" priority="2063" operator="equal">
      <formula>"CUMPLE CON LA EXPERIENCIA REQUERIDA"</formula>
    </cfRule>
  </conditionalFormatting>
  <conditionalFormatting sqref="T72">
    <cfRule type="cellIs" dxfId="983" priority="2064" operator="equal">
      <formula>"NO CUMPLE"</formula>
    </cfRule>
  </conditionalFormatting>
  <conditionalFormatting sqref="T72">
    <cfRule type="cellIs" dxfId="982" priority="2065" operator="equal">
      <formula>"CUMPLE"</formula>
    </cfRule>
  </conditionalFormatting>
  <conditionalFormatting sqref="B72">
    <cfRule type="cellIs" dxfId="981" priority="2066" operator="equal">
      <formula>"NO CUMPLE CON LA EXPERIENCIA REQUERIDA"</formula>
    </cfRule>
  </conditionalFormatting>
  <conditionalFormatting sqref="B72">
    <cfRule type="cellIs" dxfId="980" priority="2067" operator="equal">
      <formula>"CUMPLE CON LA EXPERIENCIA REQUERIDA"</formula>
    </cfRule>
  </conditionalFormatting>
  <conditionalFormatting sqref="T94">
    <cfRule type="cellIs" dxfId="979" priority="2068" operator="equal">
      <formula>"NO CUMPLE"</formula>
    </cfRule>
  </conditionalFormatting>
  <conditionalFormatting sqref="T94">
    <cfRule type="cellIs" dxfId="978" priority="2069" operator="equal">
      <formula>"CUMPLE"</formula>
    </cfRule>
  </conditionalFormatting>
  <conditionalFormatting sqref="B94">
    <cfRule type="cellIs" dxfId="977" priority="2070" operator="equal">
      <formula>"NO CUMPLE CON LA EXPERIENCIA REQUERIDA"</formula>
    </cfRule>
  </conditionalFormatting>
  <conditionalFormatting sqref="B94">
    <cfRule type="cellIs" dxfId="976" priority="2071" operator="equal">
      <formula>"CUMPLE CON LA EXPERIENCIA REQUERIDA"</formula>
    </cfRule>
  </conditionalFormatting>
  <conditionalFormatting sqref="Z12:Z28">
    <cfRule type="cellIs" dxfId="975" priority="3232" operator="equal">
      <formula>"NH"</formula>
    </cfRule>
  </conditionalFormatting>
  <conditionalFormatting sqref="Z12:Z28">
    <cfRule type="cellIs" dxfId="974" priority="3233" operator="equal">
      <formula>"H"</formula>
    </cfRule>
  </conditionalFormatting>
  <conditionalFormatting sqref="N35">
    <cfRule type="expression" dxfId="973" priority="3236">
      <formula>N35=" "</formula>
    </cfRule>
  </conditionalFormatting>
  <conditionalFormatting sqref="N35">
    <cfRule type="expression" dxfId="972" priority="3237">
      <formula>N35="NO PRESENTÓ CERTIFICADO"</formula>
    </cfRule>
  </conditionalFormatting>
  <conditionalFormatting sqref="N35">
    <cfRule type="expression" dxfId="971" priority="3238">
      <formula>N35="PRESENTÓ CERTIFICADO"</formula>
    </cfRule>
  </conditionalFormatting>
  <conditionalFormatting sqref="O35">
    <cfRule type="cellIs" dxfId="970" priority="3246" operator="equal">
      <formula>"PENDIENTE POR DESCRIPCIÓN"</formula>
    </cfRule>
  </conditionalFormatting>
  <conditionalFormatting sqref="O35">
    <cfRule type="cellIs" dxfId="969" priority="3247" operator="equal">
      <formula>"DESCRIPCIÓN INSUFICIENTE"</formula>
    </cfRule>
  </conditionalFormatting>
  <conditionalFormatting sqref="O35">
    <cfRule type="cellIs" dxfId="968" priority="3248" operator="equal">
      <formula>"NO ESTÁ ACORDE A ITEM 5.2.1 (T.R.)"</formula>
    </cfRule>
  </conditionalFormatting>
  <conditionalFormatting sqref="O35">
    <cfRule type="cellIs" dxfId="967" priority="3249" operator="equal">
      <formula>"ACORDE A ITEM 5.2.1 (T.R.)"</formula>
    </cfRule>
  </conditionalFormatting>
  <conditionalFormatting sqref="N44">
    <cfRule type="expression" dxfId="966" priority="3283">
      <formula>N44=" "</formula>
    </cfRule>
  </conditionalFormatting>
  <conditionalFormatting sqref="N44">
    <cfRule type="expression" dxfId="965" priority="3284">
      <formula>N44="NO PRESENTÓ CERTIFICADO"</formula>
    </cfRule>
  </conditionalFormatting>
  <conditionalFormatting sqref="N44">
    <cfRule type="expression" dxfId="964" priority="3285">
      <formula>N44="PRESENTÓ CERTIFICADO"</formula>
    </cfRule>
  </conditionalFormatting>
  <conditionalFormatting sqref="P44">
    <cfRule type="expression" dxfId="963" priority="3286">
      <formula>Q44="NO SUBSANABLE"</formula>
    </cfRule>
  </conditionalFormatting>
  <conditionalFormatting sqref="P44">
    <cfRule type="expression" dxfId="962" priority="3287">
      <formula>Q44="REQUERIMIENTOS SUBSANADOS"</formula>
    </cfRule>
  </conditionalFormatting>
  <conditionalFormatting sqref="P44">
    <cfRule type="expression" dxfId="961" priority="3288">
      <formula>Q44="PENDIENTES POR SUBSANAR"</formula>
    </cfRule>
  </conditionalFormatting>
  <conditionalFormatting sqref="P44">
    <cfRule type="expression" dxfId="960" priority="3289">
      <formula>Q44="SIN OBSERVACIÓN"</formula>
    </cfRule>
  </conditionalFormatting>
  <conditionalFormatting sqref="P44">
    <cfRule type="containsBlanks" dxfId="959" priority="3290">
      <formula>LEN(TRIM(P44))=0</formula>
    </cfRule>
  </conditionalFormatting>
  <conditionalFormatting sqref="O44">
    <cfRule type="cellIs" dxfId="958" priority="3291" operator="equal">
      <formula>"PENDIENTE POR DESCRIPCIÓN"</formula>
    </cfRule>
  </conditionalFormatting>
  <conditionalFormatting sqref="O44">
    <cfRule type="cellIs" dxfId="957" priority="3292" operator="equal">
      <formula>"DESCRIPCIÓN INSUFICIENTE"</formula>
    </cfRule>
  </conditionalFormatting>
  <conditionalFormatting sqref="O44">
    <cfRule type="cellIs" dxfId="956" priority="3293" operator="equal">
      <formula>"NO ESTÁ ACORDE A ITEM 5.2.1 (T.R.)"</formula>
    </cfRule>
  </conditionalFormatting>
  <conditionalFormatting sqref="O44">
    <cfRule type="cellIs" dxfId="955" priority="3294" operator="equal">
      <formula>"ACORDE A ITEM 5.2.1 (T.R.)"</formula>
    </cfRule>
  </conditionalFormatting>
  <conditionalFormatting sqref="Q44">
    <cfRule type="containsBlanks" dxfId="954" priority="3295">
      <formula>LEN(TRIM(Q44))=0</formula>
    </cfRule>
  </conditionalFormatting>
  <conditionalFormatting sqref="Q44">
    <cfRule type="cellIs" dxfId="953" priority="3296" operator="equal">
      <formula>"REQUERIMIENTOS SUBSANADOS"</formula>
    </cfRule>
  </conditionalFormatting>
  <conditionalFormatting sqref="Q44">
    <cfRule type="containsText" dxfId="952" priority="3297" operator="containsText" text="NO SUBSANABLE">
      <formula>NOT(ISERROR(SEARCH(("NO SUBSANABLE"),(Q44))))</formula>
    </cfRule>
  </conditionalFormatting>
  <conditionalFormatting sqref="Q44">
    <cfRule type="containsText" dxfId="951" priority="3298" operator="containsText" text="PENDIENTES POR SUBSANAR">
      <formula>NOT(ISERROR(SEARCH(("PENDIENTES POR SUBSANAR"),(Q44))))</formula>
    </cfRule>
  </conditionalFormatting>
  <conditionalFormatting sqref="Q44">
    <cfRule type="containsText" dxfId="950" priority="3299" operator="containsText" text="SIN OBSERVACIÓN">
      <formula>NOT(ISERROR(SEARCH(("SIN OBSERVACIÓN"),(Q44))))</formula>
    </cfRule>
  </conditionalFormatting>
  <conditionalFormatting sqref="R44">
    <cfRule type="containsBlanks" dxfId="949" priority="3300">
      <formula>LEN(TRIM(R44))=0</formula>
    </cfRule>
  </conditionalFormatting>
  <conditionalFormatting sqref="R44">
    <cfRule type="cellIs" dxfId="948" priority="3301" operator="equal">
      <formula>"NO CUMPLEN CON LO SOLICITADO"</formula>
    </cfRule>
  </conditionalFormatting>
  <conditionalFormatting sqref="R44">
    <cfRule type="cellIs" dxfId="947" priority="3302" operator="equal">
      <formula>"CUMPLEN CON LO SOLICITADO"</formula>
    </cfRule>
  </conditionalFormatting>
  <conditionalFormatting sqref="R44">
    <cfRule type="cellIs" dxfId="946" priority="3303" operator="equal">
      <formula>"PENDIENTES"</formula>
    </cfRule>
  </conditionalFormatting>
  <conditionalFormatting sqref="R44">
    <cfRule type="cellIs" dxfId="945" priority="3304" operator="equal">
      <formula>"NINGUNO"</formula>
    </cfRule>
  </conditionalFormatting>
  <conditionalFormatting sqref="H44">
    <cfRule type="notContainsBlanks" dxfId="944" priority="3305">
      <formula>LEN(TRIM(H44))&gt;0</formula>
    </cfRule>
  </conditionalFormatting>
  <conditionalFormatting sqref="G44">
    <cfRule type="notContainsBlanks" dxfId="943" priority="3306">
      <formula>LEN(TRIM(G44))&gt;0</formula>
    </cfRule>
  </conditionalFormatting>
  <conditionalFormatting sqref="F44">
    <cfRule type="notContainsBlanks" dxfId="942" priority="3307">
      <formula>LEN(TRIM(F44))&gt;0</formula>
    </cfRule>
  </conditionalFormatting>
  <conditionalFormatting sqref="E44">
    <cfRule type="notContainsBlanks" dxfId="941" priority="3308">
      <formula>LEN(TRIM(E44))&gt;0</formula>
    </cfRule>
  </conditionalFormatting>
  <conditionalFormatting sqref="D44">
    <cfRule type="notContainsBlanks" dxfId="940" priority="3309">
      <formula>LEN(TRIM(D44))&gt;0</formula>
    </cfRule>
  </conditionalFormatting>
  <conditionalFormatting sqref="C44">
    <cfRule type="notContainsBlanks" dxfId="939" priority="3310">
      <formula>LEN(TRIM(C44))&gt;0</formula>
    </cfRule>
  </conditionalFormatting>
  <conditionalFormatting sqref="I44">
    <cfRule type="notContainsBlanks" dxfId="938" priority="3311">
      <formula>LEN(TRIM(I44))&gt;0</formula>
    </cfRule>
  </conditionalFormatting>
  <conditionalFormatting sqref="T35">
    <cfRule type="cellIs" dxfId="937" priority="3312" operator="equal">
      <formula>"NO"</formula>
    </cfRule>
  </conditionalFormatting>
  <conditionalFormatting sqref="T35">
    <cfRule type="cellIs" dxfId="936" priority="3313" operator="equal">
      <formula>"SI"</formula>
    </cfRule>
  </conditionalFormatting>
  <conditionalFormatting sqref="S44">
    <cfRule type="cellIs" dxfId="935" priority="3314" operator="greaterThan">
      <formula>0</formula>
    </cfRule>
  </conditionalFormatting>
  <conditionalFormatting sqref="S44">
    <cfRule type="cellIs" dxfId="934" priority="3315" operator="equal">
      <formula>0</formula>
    </cfRule>
  </conditionalFormatting>
  <conditionalFormatting sqref="N47">
    <cfRule type="expression" dxfId="933" priority="3316">
      <formula>N47=" "</formula>
    </cfRule>
  </conditionalFormatting>
  <conditionalFormatting sqref="N47">
    <cfRule type="expression" dxfId="932" priority="3317">
      <formula>N47="NO PRESENTÓ CERTIFICADO"</formula>
    </cfRule>
  </conditionalFormatting>
  <conditionalFormatting sqref="N47">
    <cfRule type="expression" dxfId="931" priority="3318">
      <formula>N47="PRESENTÓ CERTIFICADO"</formula>
    </cfRule>
  </conditionalFormatting>
  <conditionalFormatting sqref="P47">
    <cfRule type="expression" dxfId="930" priority="3319">
      <formula>Q47="NO SUBSANABLE"</formula>
    </cfRule>
  </conditionalFormatting>
  <conditionalFormatting sqref="P47">
    <cfRule type="expression" dxfId="929" priority="3320">
      <formula>Q47="REQUERIMIENTOS SUBSANADOS"</formula>
    </cfRule>
  </conditionalFormatting>
  <conditionalFormatting sqref="P47">
    <cfRule type="expression" dxfId="928" priority="3321">
      <formula>Q47="PENDIENTES POR SUBSANAR"</formula>
    </cfRule>
  </conditionalFormatting>
  <conditionalFormatting sqref="P47">
    <cfRule type="expression" dxfId="927" priority="3322">
      <formula>Q47="SIN OBSERVACIÓN"</formula>
    </cfRule>
  </conditionalFormatting>
  <conditionalFormatting sqref="P47">
    <cfRule type="containsBlanks" dxfId="926" priority="3323">
      <formula>LEN(TRIM(P47))=0</formula>
    </cfRule>
  </conditionalFormatting>
  <conditionalFormatting sqref="O47">
    <cfRule type="cellIs" dxfId="925" priority="3324" operator="equal">
      <formula>"PENDIENTE POR DESCRIPCIÓN"</formula>
    </cfRule>
  </conditionalFormatting>
  <conditionalFormatting sqref="O47">
    <cfRule type="cellIs" dxfId="924" priority="3325" operator="equal">
      <formula>"DESCRIPCIÓN INSUFICIENTE"</formula>
    </cfRule>
  </conditionalFormatting>
  <conditionalFormatting sqref="O47">
    <cfRule type="cellIs" dxfId="923" priority="3326" operator="equal">
      <formula>"NO ESTÁ ACORDE A ITEM 5.2.1 (T.R.)"</formula>
    </cfRule>
  </conditionalFormatting>
  <conditionalFormatting sqref="O47">
    <cfRule type="cellIs" dxfId="922" priority="3327" operator="equal">
      <formula>"ACORDE A ITEM 5.2.1 (T.R.)"</formula>
    </cfRule>
  </conditionalFormatting>
  <conditionalFormatting sqref="Q47">
    <cfRule type="containsBlanks" dxfId="921" priority="3328">
      <formula>LEN(TRIM(Q47))=0</formula>
    </cfRule>
  </conditionalFormatting>
  <conditionalFormatting sqref="Q47">
    <cfRule type="cellIs" dxfId="920" priority="3329" operator="equal">
      <formula>"REQUERIMIENTOS SUBSANADOS"</formula>
    </cfRule>
  </conditionalFormatting>
  <conditionalFormatting sqref="Q47">
    <cfRule type="containsText" dxfId="919" priority="3330" operator="containsText" text="NO SUBSANABLE">
      <formula>NOT(ISERROR(SEARCH(("NO SUBSANABLE"),(Q47))))</formula>
    </cfRule>
  </conditionalFormatting>
  <conditionalFormatting sqref="Q47">
    <cfRule type="containsText" dxfId="918" priority="3331" operator="containsText" text="PENDIENTES POR SUBSANAR">
      <formula>NOT(ISERROR(SEARCH(("PENDIENTES POR SUBSANAR"),(Q47))))</formula>
    </cfRule>
  </conditionalFormatting>
  <conditionalFormatting sqref="Q47">
    <cfRule type="containsText" dxfId="917" priority="3332" operator="containsText" text="SIN OBSERVACIÓN">
      <formula>NOT(ISERROR(SEARCH(("SIN OBSERVACIÓN"),(Q47))))</formula>
    </cfRule>
  </conditionalFormatting>
  <conditionalFormatting sqref="R47">
    <cfRule type="containsBlanks" dxfId="916" priority="3333">
      <formula>LEN(TRIM(R47))=0</formula>
    </cfRule>
  </conditionalFormatting>
  <conditionalFormatting sqref="R47">
    <cfRule type="cellIs" dxfId="915" priority="3334" operator="equal">
      <formula>"NO CUMPLEN CON LO SOLICITADO"</formula>
    </cfRule>
  </conditionalFormatting>
  <conditionalFormatting sqref="R47">
    <cfRule type="cellIs" dxfId="914" priority="3335" operator="equal">
      <formula>"CUMPLEN CON LO SOLICITADO"</formula>
    </cfRule>
  </conditionalFormatting>
  <conditionalFormatting sqref="R47">
    <cfRule type="cellIs" dxfId="913" priority="3336" operator="equal">
      <formula>"PENDIENTES"</formula>
    </cfRule>
  </conditionalFormatting>
  <conditionalFormatting sqref="R47">
    <cfRule type="cellIs" dxfId="912" priority="3337" operator="equal">
      <formula>"NINGUNO"</formula>
    </cfRule>
  </conditionalFormatting>
  <conditionalFormatting sqref="H47">
    <cfRule type="notContainsBlanks" dxfId="911" priority="3338">
      <formula>LEN(TRIM(H47))&gt;0</formula>
    </cfRule>
  </conditionalFormatting>
  <conditionalFormatting sqref="G47">
    <cfRule type="notContainsBlanks" dxfId="910" priority="3339">
      <formula>LEN(TRIM(G47))&gt;0</formula>
    </cfRule>
  </conditionalFormatting>
  <conditionalFormatting sqref="F47">
    <cfRule type="notContainsBlanks" dxfId="909" priority="3340">
      <formula>LEN(TRIM(F47))&gt;0</formula>
    </cfRule>
  </conditionalFormatting>
  <conditionalFormatting sqref="E47">
    <cfRule type="notContainsBlanks" dxfId="908" priority="3341">
      <formula>LEN(TRIM(E47))&gt;0</formula>
    </cfRule>
  </conditionalFormatting>
  <conditionalFormatting sqref="D47">
    <cfRule type="notContainsBlanks" dxfId="907" priority="3342">
      <formula>LEN(TRIM(D47))&gt;0</formula>
    </cfRule>
  </conditionalFormatting>
  <conditionalFormatting sqref="C47">
    <cfRule type="notContainsBlanks" dxfId="906" priority="3343">
      <formula>LEN(TRIM(C47))&gt;0</formula>
    </cfRule>
  </conditionalFormatting>
  <conditionalFormatting sqref="I47">
    <cfRule type="notContainsBlanks" dxfId="905" priority="3344">
      <formula>LEN(TRIM(I47))&gt;0</formula>
    </cfRule>
  </conditionalFormatting>
  <conditionalFormatting sqref="S47">
    <cfRule type="cellIs" dxfId="904" priority="3345" operator="greaterThan">
      <formula>0</formula>
    </cfRule>
  </conditionalFormatting>
  <conditionalFormatting sqref="S47">
    <cfRule type="cellIs" dxfId="903" priority="3346" operator="equal">
      <formula>0</formula>
    </cfRule>
  </conditionalFormatting>
  <conditionalFormatting sqref="N57">
    <cfRule type="expression" dxfId="902" priority="3347">
      <formula>N57=" "</formula>
    </cfRule>
  </conditionalFormatting>
  <conditionalFormatting sqref="N57">
    <cfRule type="expression" dxfId="901" priority="3348">
      <formula>N57="NO PRESENTÓ CERTIFICADO"</formula>
    </cfRule>
  </conditionalFormatting>
  <conditionalFormatting sqref="N57">
    <cfRule type="expression" dxfId="900" priority="3349">
      <formula>N57="PRESENTÓ CERTIFICADO"</formula>
    </cfRule>
  </conditionalFormatting>
  <conditionalFormatting sqref="S57 S60 S63">
    <cfRule type="cellIs" dxfId="899" priority="3350" operator="greaterThan">
      <formula>0</formula>
    </cfRule>
  </conditionalFormatting>
  <conditionalFormatting sqref="S57 S60 S63">
    <cfRule type="cellIs" dxfId="898" priority="3351" operator="equal">
      <formula>0</formula>
    </cfRule>
  </conditionalFormatting>
  <conditionalFormatting sqref="O57">
    <cfRule type="cellIs" dxfId="897" priority="3357" operator="equal">
      <formula>"PENDIENTE POR DESCRIPCIÓN"</formula>
    </cfRule>
  </conditionalFormatting>
  <conditionalFormatting sqref="O57">
    <cfRule type="cellIs" dxfId="896" priority="3358" operator="equal">
      <formula>"DESCRIPCIÓN INSUFICIENTE"</formula>
    </cfRule>
  </conditionalFormatting>
  <conditionalFormatting sqref="O57">
    <cfRule type="cellIs" dxfId="895" priority="3359" operator="equal">
      <formula>"NO ESTÁ ACORDE A ITEM 5.2.1 (T.R.)"</formula>
    </cfRule>
  </conditionalFormatting>
  <conditionalFormatting sqref="O57">
    <cfRule type="cellIs" dxfId="894" priority="3360" operator="equal">
      <formula>"ACORDE A ITEM 5.2.1 (T.R.)"</formula>
    </cfRule>
  </conditionalFormatting>
  <conditionalFormatting sqref="N60 N63">
    <cfRule type="expression" dxfId="893" priority="3378">
      <formula>N60=" "</formula>
    </cfRule>
  </conditionalFormatting>
  <conditionalFormatting sqref="N60 N63">
    <cfRule type="expression" dxfId="892" priority="3379">
      <formula>N60="NO PRESENTÓ CERTIFICADO"</formula>
    </cfRule>
  </conditionalFormatting>
  <conditionalFormatting sqref="N60 N63">
    <cfRule type="expression" dxfId="891" priority="3380">
      <formula>N60="PRESENTÓ CERTIFICADO"</formula>
    </cfRule>
  </conditionalFormatting>
  <conditionalFormatting sqref="O60 O63">
    <cfRule type="cellIs" dxfId="890" priority="3386" operator="equal">
      <formula>"PENDIENTE POR DESCRIPCIÓN"</formula>
    </cfRule>
  </conditionalFormatting>
  <conditionalFormatting sqref="O60 O63">
    <cfRule type="cellIs" dxfId="889" priority="3387" operator="equal">
      <formula>"DESCRIPCIÓN INSUFICIENTE"</formula>
    </cfRule>
  </conditionalFormatting>
  <conditionalFormatting sqref="O60 O63">
    <cfRule type="cellIs" dxfId="888" priority="3388" operator="equal">
      <formula>"NO ESTÁ ACORDE A ITEM 5.2.1 (T.R.)"</formula>
    </cfRule>
  </conditionalFormatting>
  <conditionalFormatting sqref="O60 O63">
    <cfRule type="cellIs" dxfId="887" priority="3389" operator="equal">
      <formula>"ACORDE A ITEM 5.2.1 (T.R.)"</formula>
    </cfRule>
  </conditionalFormatting>
  <conditionalFormatting sqref="N66">
    <cfRule type="expression" dxfId="886" priority="3406">
      <formula>N66=" "</formula>
    </cfRule>
  </conditionalFormatting>
  <conditionalFormatting sqref="N66">
    <cfRule type="expression" dxfId="885" priority="3407">
      <formula>N66="NO PRESENTÓ CERTIFICADO"</formula>
    </cfRule>
  </conditionalFormatting>
  <conditionalFormatting sqref="N66">
    <cfRule type="expression" dxfId="884" priority="3408">
      <formula>N66="PRESENTÓ CERTIFICADO"</formula>
    </cfRule>
  </conditionalFormatting>
  <conditionalFormatting sqref="O66">
    <cfRule type="cellIs" dxfId="883" priority="3409" operator="equal">
      <formula>"PENDIENTE POR DESCRIPCIÓN"</formula>
    </cfRule>
  </conditionalFormatting>
  <conditionalFormatting sqref="O66">
    <cfRule type="cellIs" dxfId="882" priority="3410" operator="equal">
      <formula>"DESCRIPCIÓN INSUFICIENTE"</formula>
    </cfRule>
  </conditionalFormatting>
  <conditionalFormatting sqref="O66">
    <cfRule type="cellIs" dxfId="881" priority="3411" operator="equal">
      <formula>"NO ESTÁ ACORDE A ITEM 5.2.1 (T.R.)"</formula>
    </cfRule>
  </conditionalFormatting>
  <conditionalFormatting sqref="O66">
    <cfRule type="cellIs" dxfId="880" priority="3412" operator="equal">
      <formula>"ACORDE A ITEM 5.2.1 (T.R.)"</formula>
    </cfRule>
  </conditionalFormatting>
  <conditionalFormatting sqref="R66">
    <cfRule type="containsBlanks" dxfId="879" priority="3413">
      <formula>LEN(TRIM(R66))=0</formula>
    </cfRule>
  </conditionalFormatting>
  <conditionalFormatting sqref="R66">
    <cfRule type="cellIs" dxfId="878" priority="3414" operator="equal">
      <formula>"NO CUMPLEN CON LO SOLICITADO"</formula>
    </cfRule>
  </conditionalFormatting>
  <conditionalFormatting sqref="R66">
    <cfRule type="cellIs" dxfId="877" priority="3415" operator="equal">
      <formula>"CUMPLEN CON LO SOLICITADO"</formula>
    </cfRule>
  </conditionalFormatting>
  <conditionalFormatting sqref="R66">
    <cfRule type="cellIs" dxfId="876" priority="3416" operator="equal">
      <formula>"PENDIENTES"</formula>
    </cfRule>
  </conditionalFormatting>
  <conditionalFormatting sqref="R66">
    <cfRule type="cellIs" dxfId="875" priority="3417" operator="equal">
      <formula>"NINGUNO"</formula>
    </cfRule>
  </conditionalFormatting>
  <conditionalFormatting sqref="H66">
    <cfRule type="notContainsBlanks" dxfId="874" priority="3418">
      <formula>LEN(TRIM(H66))&gt;0</formula>
    </cfRule>
  </conditionalFormatting>
  <conditionalFormatting sqref="G66">
    <cfRule type="notContainsBlanks" dxfId="873" priority="3419">
      <formula>LEN(TRIM(G66))&gt;0</formula>
    </cfRule>
  </conditionalFormatting>
  <conditionalFormatting sqref="F66">
    <cfRule type="notContainsBlanks" dxfId="872" priority="3420">
      <formula>LEN(TRIM(F66))&gt;0</formula>
    </cfRule>
  </conditionalFormatting>
  <conditionalFormatting sqref="E66">
    <cfRule type="notContainsBlanks" dxfId="871" priority="3421">
      <formula>LEN(TRIM(E66))&gt;0</formula>
    </cfRule>
  </conditionalFormatting>
  <conditionalFormatting sqref="D66">
    <cfRule type="notContainsBlanks" dxfId="870" priority="3422">
      <formula>LEN(TRIM(D66))&gt;0</formula>
    </cfRule>
  </conditionalFormatting>
  <conditionalFormatting sqref="C66">
    <cfRule type="notContainsBlanks" dxfId="869" priority="3423">
      <formula>LEN(TRIM(C66))&gt;0</formula>
    </cfRule>
  </conditionalFormatting>
  <conditionalFormatting sqref="I66">
    <cfRule type="notContainsBlanks" dxfId="868" priority="3424">
      <formula>LEN(TRIM(I66))&gt;0</formula>
    </cfRule>
  </conditionalFormatting>
  <conditionalFormatting sqref="T57">
    <cfRule type="cellIs" dxfId="867" priority="3425" operator="equal">
      <formula>"NO"</formula>
    </cfRule>
  </conditionalFormatting>
  <conditionalFormatting sqref="T57">
    <cfRule type="cellIs" dxfId="866" priority="3426" operator="equal">
      <formula>"SI"</formula>
    </cfRule>
  </conditionalFormatting>
  <conditionalFormatting sqref="S60 S63 S66">
    <cfRule type="cellIs" dxfId="865" priority="3427" operator="greaterThan">
      <formula>0</formula>
    </cfRule>
  </conditionalFormatting>
  <conditionalFormatting sqref="S60 S63 S66">
    <cfRule type="cellIs" dxfId="864" priority="3428" operator="equal">
      <formula>0</formula>
    </cfRule>
  </conditionalFormatting>
  <conditionalFormatting sqref="N69">
    <cfRule type="expression" dxfId="863" priority="3429">
      <formula>N69=" "</formula>
    </cfRule>
  </conditionalFormatting>
  <conditionalFormatting sqref="N69">
    <cfRule type="expression" dxfId="862" priority="3430">
      <formula>N69="NO PRESENTÓ CERTIFICADO"</formula>
    </cfRule>
  </conditionalFormatting>
  <conditionalFormatting sqref="N69">
    <cfRule type="expression" dxfId="861" priority="3431">
      <formula>N69="PRESENTÓ CERTIFICADO"</formula>
    </cfRule>
  </conditionalFormatting>
  <conditionalFormatting sqref="P69">
    <cfRule type="expression" dxfId="860" priority="3432">
      <formula>Q69="NO SUBSANABLE"</formula>
    </cfRule>
  </conditionalFormatting>
  <conditionalFormatting sqref="P69">
    <cfRule type="expression" dxfId="859" priority="3433">
      <formula>Q69="REQUERIMIENTOS SUBSANADOS"</formula>
    </cfRule>
  </conditionalFormatting>
  <conditionalFormatting sqref="P69">
    <cfRule type="expression" dxfId="858" priority="3434">
      <formula>Q69="PENDIENTES POR SUBSANAR"</formula>
    </cfRule>
  </conditionalFormatting>
  <conditionalFormatting sqref="P69">
    <cfRule type="expression" dxfId="857" priority="3435">
      <formula>Q69="SIN OBSERVACIÓN"</formula>
    </cfRule>
  </conditionalFormatting>
  <conditionalFormatting sqref="P69">
    <cfRule type="containsBlanks" dxfId="856" priority="3436">
      <formula>LEN(TRIM(P69))=0</formula>
    </cfRule>
  </conditionalFormatting>
  <conditionalFormatting sqref="O69">
    <cfRule type="cellIs" dxfId="855" priority="3437" operator="equal">
      <formula>"PENDIENTE POR DESCRIPCIÓN"</formula>
    </cfRule>
  </conditionalFormatting>
  <conditionalFormatting sqref="O69">
    <cfRule type="cellIs" dxfId="854" priority="3438" operator="equal">
      <formula>"DESCRIPCIÓN INSUFICIENTE"</formula>
    </cfRule>
  </conditionalFormatting>
  <conditionalFormatting sqref="O69">
    <cfRule type="cellIs" dxfId="853" priority="3439" operator="equal">
      <formula>"NO ESTÁ ACORDE A ITEM 5.2.1 (T.R.)"</formula>
    </cfRule>
  </conditionalFormatting>
  <conditionalFormatting sqref="O69">
    <cfRule type="cellIs" dxfId="852" priority="3440" operator="equal">
      <formula>"ACORDE A ITEM 5.2.1 (T.R.)"</formula>
    </cfRule>
  </conditionalFormatting>
  <conditionalFormatting sqref="Q69">
    <cfRule type="containsBlanks" dxfId="851" priority="3441">
      <formula>LEN(TRIM(Q69))=0</formula>
    </cfRule>
  </conditionalFormatting>
  <conditionalFormatting sqref="Q69">
    <cfRule type="cellIs" dxfId="850" priority="3442" operator="equal">
      <formula>"REQUERIMIENTOS SUBSANADOS"</formula>
    </cfRule>
  </conditionalFormatting>
  <conditionalFormatting sqref="Q69">
    <cfRule type="containsText" dxfId="849" priority="3443" operator="containsText" text="NO SUBSANABLE">
      <formula>NOT(ISERROR(SEARCH(("NO SUBSANABLE"),(Q69))))</formula>
    </cfRule>
  </conditionalFormatting>
  <conditionalFormatting sqref="Q69">
    <cfRule type="containsText" dxfId="848" priority="3444" operator="containsText" text="PENDIENTES POR SUBSANAR">
      <formula>NOT(ISERROR(SEARCH(("PENDIENTES POR SUBSANAR"),(Q69))))</formula>
    </cfRule>
  </conditionalFormatting>
  <conditionalFormatting sqref="Q69">
    <cfRule type="containsText" dxfId="847" priority="3445" operator="containsText" text="SIN OBSERVACIÓN">
      <formula>NOT(ISERROR(SEARCH(("SIN OBSERVACIÓN"),(Q69))))</formula>
    </cfRule>
  </conditionalFormatting>
  <conditionalFormatting sqref="R69">
    <cfRule type="containsBlanks" dxfId="846" priority="3446">
      <formula>LEN(TRIM(R69))=0</formula>
    </cfRule>
  </conditionalFormatting>
  <conditionalFormatting sqref="R69">
    <cfRule type="cellIs" dxfId="845" priority="3447" operator="equal">
      <formula>"NO CUMPLEN CON LO SOLICITADO"</formula>
    </cfRule>
  </conditionalFormatting>
  <conditionalFormatting sqref="R69">
    <cfRule type="cellIs" dxfId="844" priority="3448" operator="equal">
      <formula>"CUMPLEN CON LO SOLICITADO"</formula>
    </cfRule>
  </conditionalFormatting>
  <conditionalFormatting sqref="R69">
    <cfRule type="cellIs" dxfId="843" priority="3449" operator="equal">
      <formula>"PENDIENTES"</formula>
    </cfRule>
  </conditionalFormatting>
  <conditionalFormatting sqref="R69">
    <cfRule type="cellIs" dxfId="842" priority="3450" operator="equal">
      <formula>"NINGUNO"</formula>
    </cfRule>
  </conditionalFormatting>
  <conditionalFormatting sqref="H69">
    <cfRule type="notContainsBlanks" dxfId="841" priority="3451">
      <formula>LEN(TRIM(H69))&gt;0</formula>
    </cfRule>
  </conditionalFormatting>
  <conditionalFormatting sqref="G69">
    <cfRule type="notContainsBlanks" dxfId="840" priority="3452">
      <formula>LEN(TRIM(G69))&gt;0</formula>
    </cfRule>
  </conditionalFormatting>
  <conditionalFormatting sqref="F69">
    <cfRule type="notContainsBlanks" dxfId="839" priority="3453">
      <formula>LEN(TRIM(F69))&gt;0</formula>
    </cfRule>
  </conditionalFormatting>
  <conditionalFormatting sqref="E69">
    <cfRule type="notContainsBlanks" dxfId="838" priority="3454">
      <formula>LEN(TRIM(E69))&gt;0</formula>
    </cfRule>
  </conditionalFormatting>
  <conditionalFormatting sqref="D69">
    <cfRule type="notContainsBlanks" dxfId="837" priority="3455">
      <formula>LEN(TRIM(D69))&gt;0</formula>
    </cfRule>
  </conditionalFormatting>
  <conditionalFormatting sqref="C69">
    <cfRule type="notContainsBlanks" dxfId="836" priority="3456">
      <formula>LEN(TRIM(C69))&gt;0</formula>
    </cfRule>
  </conditionalFormatting>
  <conditionalFormatting sqref="I69">
    <cfRule type="notContainsBlanks" dxfId="835" priority="3457">
      <formula>LEN(TRIM(I69))&gt;0</formula>
    </cfRule>
  </conditionalFormatting>
  <conditionalFormatting sqref="S69">
    <cfRule type="cellIs" dxfId="834" priority="3458" operator="greaterThan">
      <formula>0</formula>
    </cfRule>
  </conditionalFormatting>
  <conditionalFormatting sqref="S69">
    <cfRule type="cellIs" dxfId="833" priority="3459" operator="equal">
      <formula>0</formula>
    </cfRule>
  </conditionalFormatting>
  <conditionalFormatting sqref="S79">
    <cfRule type="cellIs" dxfId="832" priority="3463" operator="greaterThan">
      <formula>0</formula>
    </cfRule>
  </conditionalFormatting>
  <conditionalFormatting sqref="S79">
    <cfRule type="cellIs" dxfId="831" priority="3464" operator="equal">
      <formula>0</formula>
    </cfRule>
  </conditionalFormatting>
  <conditionalFormatting sqref="P79 P85">
    <cfRule type="expression" dxfId="830" priority="3465">
      <formula>Q79="NO SUBSANABLE"</formula>
    </cfRule>
  </conditionalFormatting>
  <conditionalFormatting sqref="P79 P85">
    <cfRule type="expression" dxfId="829" priority="3466">
      <formula>Q79="REQUERIMIENTOS SUBSANADOS"</formula>
    </cfRule>
  </conditionalFormatting>
  <conditionalFormatting sqref="P79 P85">
    <cfRule type="expression" dxfId="828" priority="3467">
      <formula>Q79="PENDIENTES POR SUBSANAR"</formula>
    </cfRule>
  </conditionalFormatting>
  <conditionalFormatting sqref="P79 P85">
    <cfRule type="expression" dxfId="827" priority="3468">
      <formula>Q79="SIN OBSERVACIÓN"</formula>
    </cfRule>
  </conditionalFormatting>
  <conditionalFormatting sqref="P79 P85">
    <cfRule type="containsBlanks" dxfId="826" priority="3469">
      <formula>LEN(TRIM(P79))=0</formula>
    </cfRule>
  </conditionalFormatting>
  <conditionalFormatting sqref="Q79">
    <cfRule type="containsBlanks" dxfId="825" priority="3474">
      <formula>LEN(TRIM(Q79))=0</formula>
    </cfRule>
  </conditionalFormatting>
  <conditionalFormatting sqref="Q79">
    <cfRule type="cellIs" dxfId="824" priority="3475" operator="equal">
      <formula>"REQUERIMIENTOS SUBSANADOS"</formula>
    </cfRule>
  </conditionalFormatting>
  <conditionalFormatting sqref="Q79">
    <cfRule type="containsText" dxfId="823" priority="3476" operator="containsText" text="NO SUBSANABLE">
      <formula>NOT(ISERROR(SEARCH(("NO SUBSANABLE"),(Q79))))</formula>
    </cfRule>
  </conditionalFormatting>
  <conditionalFormatting sqref="Q79">
    <cfRule type="containsText" dxfId="822" priority="3477" operator="containsText" text="PENDIENTES POR SUBSANAR">
      <formula>NOT(ISERROR(SEARCH(("PENDIENTES POR SUBSANAR"),(Q79))))</formula>
    </cfRule>
  </conditionalFormatting>
  <conditionalFormatting sqref="Q79">
    <cfRule type="containsText" dxfId="821" priority="3478" operator="containsText" text="SIN OBSERVACIÓN">
      <formula>NOT(ISERROR(SEARCH(("SIN OBSERVACIÓN"),(Q79))))</formula>
    </cfRule>
  </conditionalFormatting>
  <conditionalFormatting sqref="N85">
    <cfRule type="expression" dxfId="820" priority="3491">
      <formula>N85=" "</formula>
    </cfRule>
  </conditionalFormatting>
  <conditionalFormatting sqref="N85">
    <cfRule type="expression" dxfId="819" priority="3492">
      <formula>N85="NO PRESENTÓ CERTIFICADO"</formula>
    </cfRule>
  </conditionalFormatting>
  <conditionalFormatting sqref="N85">
    <cfRule type="expression" dxfId="818" priority="3493">
      <formula>N85="PRESENTÓ CERTIFICADO"</formula>
    </cfRule>
  </conditionalFormatting>
  <conditionalFormatting sqref="P85">
    <cfRule type="expression" dxfId="817" priority="3494">
      <formula>Q85="NO SUBSANABLE"</formula>
    </cfRule>
  </conditionalFormatting>
  <conditionalFormatting sqref="P85">
    <cfRule type="expression" dxfId="816" priority="3495">
      <formula>Q85="REQUERIMIENTOS SUBSANADOS"</formula>
    </cfRule>
  </conditionalFormatting>
  <conditionalFormatting sqref="P85">
    <cfRule type="expression" dxfId="815" priority="3496">
      <formula>Q85="PENDIENTES POR SUBSANAR"</formula>
    </cfRule>
  </conditionalFormatting>
  <conditionalFormatting sqref="P85">
    <cfRule type="expression" dxfId="814" priority="3497">
      <formula>Q85="SIN OBSERVACIÓN"</formula>
    </cfRule>
  </conditionalFormatting>
  <conditionalFormatting sqref="P85">
    <cfRule type="containsBlanks" dxfId="813" priority="3498">
      <formula>LEN(TRIM(P85))=0</formula>
    </cfRule>
  </conditionalFormatting>
  <conditionalFormatting sqref="O85">
    <cfRule type="cellIs" dxfId="812" priority="3499" operator="equal">
      <formula>"PENDIENTE POR DESCRIPCIÓN"</formula>
    </cfRule>
  </conditionalFormatting>
  <conditionalFormatting sqref="O85">
    <cfRule type="cellIs" dxfId="811" priority="3500" operator="equal">
      <formula>"DESCRIPCIÓN INSUFICIENTE"</formula>
    </cfRule>
  </conditionalFormatting>
  <conditionalFormatting sqref="O85">
    <cfRule type="cellIs" dxfId="810" priority="3501" operator="equal">
      <formula>"NO ESTÁ ACORDE A ITEM 5.2.1 (T.R.)"</formula>
    </cfRule>
  </conditionalFormatting>
  <conditionalFormatting sqref="O85">
    <cfRule type="cellIs" dxfId="809" priority="3502" operator="equal">
      <formula>"ACORDE A ITEM 5.2.1 (T.R.)"</formula>
    </cfRule>
  </conditionalFormatting>
  <conditionalFormatting sqref="Q85">
    <cfRule type="containsBlanks" dxfId="808" priority="3503">
      <formula>LEN(TRIM(Q85))=0</formula>
    </cfRule>
  </conditionalFormatting>
  <conditionalFormatting sqref="Q85">
    <cfRule type="cellIs" dxfId="807" priority="3504" operator="equal">
      <formula>"REQUERIMIENTOS SUBSANADOS"</formula>
    </cfRule>
  </conditionalFormatting>
  <conditionalFormatting sqref="Q85">
    <cfRule type="containsText" dxfId="806" priority="3505" operator="containsText" text="NO SUBSANABLE">
      <formula>NOT(ISERROR(SEARCH(("NO SUBSANABLE"),(Q85))))</formula>
    </cfRule>
  </conditionalFormatting>
  <conditionalFormatting sqref="Q85">
    <cfRule type="containsText" dxfId="805" priority="3506" operator="containsText" text="PENDIENTES POR SUBSANAR">
      <formula>NOT(ISERROR(SEARCH(("PENDIENTES POR SUBSANAR"),(Q85))))</formula>
    </cfRule>
  </conditionalFormatting>
  <conditionalFormatting sqref="Q85">
    <cfRule type="containsText" dxfId="804" priority="3507" operator="containsText" text="SIN OBSERVACIÓN">
      <formula>NOT(ISERROR(SEARCH(("SIN OBSERVACIÓN"),(Q85))))</formula>
    </cfRule>
  </conditionalFormatting>
  <conditionalFormatting sqref="R85">
    <cfRule type="containsBlanks" dxfId="803" priority="3508">
      <formula>LEN(TRIM(R85))=0</formula>
    </cfRule>
  </conditionalFormatting>
  <conditionalFormatting sqref="R85">
    <cfRule type="cellIs" dxfId="802" priority="3509" operator="equal">
      <formula>"NO CUMPLEN CON LO SOLICITADO"</formula>
    </cfRule>
  </conditionalFormatting>
  <conditionalFormatting sqref="R85">
    <cfRule type="cellIs" dxfId="801" priority="3510" operator="equal">
      <formula>"CUMPLEN CON LO SOLICITADO"</formula>
    </cfRule>
  </conditionalFormatting>
  <conditionalFormatting sqref="R85">
    <cfRule type="cellIs" dxfId="800" priority="3511" operator="equal">
      <formula>"PENDIENTES"</formula>
    </cfRule>
  </conditionalFormatting>
  <conditionalFormatting sqref="R85">
    <cfRule type="cellIs" dxfId="799" priority="3512" operator="equal">
      <formula>"NINGUNO"</formula>
    </cfRule>
  </conditionalFormatting>
  <conditionalFormatting sqref="H85">
    <cfRule type="notContainsBlanks" dxfId="798" priority="3513">
      <formula>LEN(TRIM(H85))&gt;0</formula>
    </cfRule>
  </conditionalFormatting>
  <conditionalFormatting sqref="G85">
    <cfRule type="notContainsBlanks" dxfId="797" priority="3514">
      <formula>LEN(TRIM(G85))&gt;0</formula>
    </cfRule>
  </conditionalFormatting>
  <conditionalFormatting sqref="F85">
    <cfRule type="notContainsBlanks" dxfId="796" priority="3515">
      <formula>LEN(TRIM(F85))&gt;0</formula>
    </cfRule>
  </conditionalFormatting>
  <conditionalFormatting sqref="E85">
    <cfRule type="notContainsBlanks" dxfId="795" priority="3516">
      <formula>LEN(TRIM(E85))&gt;0</formula>
    </cfRule>
  </conditionalFormatting>
  <conditionalFormatting sqref="D85">
    <cfRule type="notContainsBlanks" dxfId="794" priority="3517">
      <formula>LEN(TRIM(D85))&gt;0</formula>
    </cfRule>
  </conditionalFormatting>
  <conditionalFormatting sqref="C85">
    <cfRule type="notContainsBlanks" dxfId="793" priority="3518">
      <formula>LEN(TRIM(C85))&gt;0</formula>
    </cfRule>
  </conditionalFormatting>
  <conditionalFormatting sqref="I85">
    <cfRule type="notContainsBlanks" dxfId="792" priority="3519">
      <formula>LEN(TRIM(I85))&gt;0</formula>
    </cfRule>
  </conditionalFormatting>
  <conditionalFormatting sqref="N88">
    <cfRule type="expression" dxfId="791" priority="3520">
      <formula>N88=" "</formula>
    </cfRule>
  </conditionalFormatting>
  <conditionalFormatting sqref="N88">
    <cfRule type="expression" dxfId="790" priority="3521">
      <formula>N88="NO PRESENTÓ CERTIFICADO"</formula>
    </cfRule>
  </conditionalFormatting>
  <conditionalFormatting sqref="N88">
    <cfRule type="expression" dxfId="789" priority="3522">
      <formula>N88="PRESENTÓ CERTIFICADO"</formula>
    </cfRule>
  </conditionalFormatting>
  <conditionalFormatting sqref="P88">
    <cfRule type="expression" dxfId="788" priority="3523">
      <formula>Q88="NO SUBSANABLE"</formula>
    </cfRule>
  </conditionalFormatting>
  <conditionalFormatting sqref="P88">
    <cfRule type="expression" dxfId="787" priority="3524">
      <formula>Q88="REQUERIMIENTOS SUBSANADOS"</formula>
    </cfRule>
  </conditionalFormatting>
  <conditionalFormatting sqref="P88">
    <cfRule type="expression" dxfId="786" priority="3525">
      <formula>Q88="PENDIENTES POR SUBSANAR"</formula>
    </cfRule>
  </conditionalFormatting>
  <conditionalFormatting sqref="P88">
    <cfRule type="expression" dxfId="785" priority="3526">
      <formula>Q88="SIN OBSERVACIÓN"</formula>
    </cfRule>
  </conditionalFormatting>
  <conditionalFormatting sqref="P88">
    <cfRule type="containsBlanks" dxfId="784" priority="3527">
      <formula>LEN(TRIM(P88))=0</formula>
    </cfRule>
  </conditionalFormatting>
  <conditionalFormatting sqref="O88">
    <cfRule type="cellIs" dxfId="783" priority="3528" operator="equal">
      <formula>"PENDIENTE POR DESCRIPCIÓN"</formula>
    </cfRule>
  </conditionalFormatting>
  <conditionalFormatting sqref="O88">
    <cfRule type="cellIs" dxfId="782" priority="3529" operator="equal">
      <formula>"DESCRIPCIÓN INSUFICIENTE"</formula>
    </cfRule>
  </conditionalFormatting>
  <conditionalFormatting sqref="O88">
    <cfRule type="cellIs" dxfId="781" priority="3530" operator="equal">
      <formula>"NO ESTÁ ACORDE A ITEM 5.2.1 (T.R.)"</formula>
    </cfRule>
  </conditionalFormatting>
  <conditionalFormatting sqref="O88">
    <cfRule type="cellIs" dxfId="780" priority="3531" operator="equal">
      <formula>"ACORDE A ITEM 5.2.1 (T.R.)"</formula>
    </cfRule>
  </conditionalFormatting>
  <conditionalFormatting sqref="Q88">
    <cfRule type="containsBlanks" dxfId="779" priority="3532">
      <formula>LEN(TRIM(Q88))=0</formula>
    </cfRule>
  </conditionalFormatting>
  <conditionalFormatting sqref="Q88">
    <cfRule type="cellIs" dxfId="778" priority="3533" operator="equal">
      <formula>"REQUERIMIENTOS SUBSANADOS"</formula>
    </cfRule>
  </conditionalFormatting>
  <conditionalFormatting sqref="Q88">
    <cfRule type="containsText" dxfId="777" priority="3534" operator="containsText" text="NO SUBSANABLE">
      <formula>NOT(ISERROR(SEARCH(("NO SUBSANABLE"),(Q88))))</formula>
    </cfRule>
  </conditionalFormatting>
  <conditionalFormatting sqref="Q88">
    <cfRule type="containsText" dxfId="776" priority="3535" operator="containsText" text="PENDIENTES POR SUBSANAR">
      <formula>NOT(ISERROR(SEARCH(("PENDIENTES POR SUBSANAR"),(Q88))))</formula>
    </cfRule>
  </conditionalFormatting>
  <conditionalFormatting sqref="Q88">
    <cfRule type="containsText" dxfId="775" priority="3536" operator="containsText" text="SIN OBSERVACIÓN">
      <formula>NOT(ISERROR(SEARCH(("SIN OBSERVACIÓN"),(Q88))))</formula>
    </cfRule>
  </conditionalFormatting>
  <conditionalFormatting sqref="R88">
    <cfRule type="containsBlanks" dxfId="774" priority="3537">
      <formula>LEN(TRIM(R88))=0</formula>
    </cfRule>
  </conditionalFormatting>
  <conditionalFormatting sqref="R88">
    <cfRule type="cellIs" dxfId="773" priority="3538" operator="equal">
      <formula>"NO CUMPLEN CON LO SOLICITADO"</formula>
    </cfRule>
  </conditionalFormatting>
  <conditionalFormatting sqref="R88">
    <cfRule type="cellIs" dxfId="772" priority="3539" operator="equal">
      <formula>"CUMPLEN CON LO SOLICITADO"</formula>
    </cfRule>
  </conditionalFormatting>
  <conditionalFormatting sqref="R88">
    <cfRule type="cellIs" dxfId="771" priority="3540" operator="equal">
      <formula>"PENDIENTES"</formula>
    </cfRule>
  </conditionalFormatting>
  <conditionalFormatting sqref="R88">
    <cfRule type="cellIs" dxfId="770" priority="3541" operator="equal">
      <formula>"NINGUNO"</formula>
    </cfRule>
  </conditionalFormatting>
  <conditionalFormatting sqref="H88">
    <cfRule type="notContainsBlanks" dxfId="769" priority="3542">
      <formula>LEN(TRIM(H88))&gt;0</formula>
    </cfRule>
  </conditionalFormatting>
  <conditionalFormatting sqref="G88">
    <cfRule type="notContainsBlanks" dxfId="768" priority="3543">
      <formula>LEN(TRIM(G88))&gt;0</formula>
    </cfRule>
  </conditionalFormatting>
  <conditionalFormatting sqref="F88">
    <cfRule type="notContainsBlanks" dxfId="767" priority="3544">
      <formula>LEN(TRIM(F88))&gt;0</formula>
    </cfRule>
  </conditionalFormatting>
  <conditionalFormatting sqref="E88">
    <cfRule type="notContainsBlanks" dxfId="766" priority="3545">
      <formula>LEN(TRIM(E88))&gt;0</formula>
    </cfRule>
  </conditionalFormatting>
  <conditionalFormatting sqref="D88">
    <cfRule type="notContainsBlanks" dxfId="765" priority="3546">
      <formula>LEN(TRIM(D88))&gt;0</formula>
    </cfRule>
  </conditionalFormatting>
  <conditionalFormatting sqref="C88">
    <cfRule type="notContainsBlanks" dxfId="764" priority="3547">
      <formula>LEN(TRIM(C88))&gt;0</formula>
    </cfRule>
  </conditionalFormatting>
  <conditionalFormatting sqref="I88">
    <cfRule type="notContainsBlanks" dxfId="763" priority="3548">
      <formula>LEN(TRIM(I88))&gt;0</formula>
    </cfRule>
  </conditionalFormatting>
  <conditionalFormatting sqref="T79">
    <cfRule type="cellIs" dxfId="762" priority="3549" operator="equal">
      <formula>"NO"</formula>
    </cfRule>
  </conditionalFormatting>
  <conditionalFormatting sqref="T79">
    <cfRule type="cellIs" dxfId="761" priority="3550" operator="equal">
      <formula>"SI"</formula>
    </cfRule>
  </conditionalFormatting>
  <conditionalFormatting sqref="S82 S85 S88">
    <cfRule type="cellIs" dxfId="760" priority="3551" operator="greaterThan">
      <formula>0</formula>
    </cfRule>
  </conditionalFormatting>
  <conditionalFormatting sqref="S82 S85 S88">
    <cfRule type="cellIs" dxfId="759" priority="3552" operator="equal">
      <formula>0</formula>
    </cfRule>
  </conditionalFormatting>
  <conditionalFormatting sqref="N91">
    <cfRule type="expression" dxfId="758" priority="3553">
      <formula>N91=" "</formula>
    </cfRule>
  </conditionalFormatting>
  <conditionalFormatting sqref="N91">
    <cfRule type="expression" dxfId="757" priority="3554">
      <formula>N91="NO PRESENTÓ CERTIFICADO"</formula>
    </cfRule>
  </conditionalFormatting>
  <conditionalFormatting sqref="N91">
    <cfRule type="expression" dxfId="756" priority="3555">
      <formula>N91="PRESENTÓ CERTIFICADO"</formula>
    </cfRule>
  </conditionalFormatting>
  <conditionalFormatting sqref="P91">
    <cfRule type="expression" dxfId="755" priority="3556">
      <formula>Q91="NO SUBSANABLE"</formula>
    </cfRule>
  </conditionalFormatting>
  <conditionalFormatting sqref="P91">
    <cfRule type="expression" dxfId="754" priority="3557">
      <formula>Q91="REQUERIMIENTOS SUBSANADOS"</formula>
    </cfRule>
  </conditionalFormatting>
  <conditionalFormatting sqref="P91">
    <cfRule type="expression" dxfId="753" priority="3558">
      <formula>Q91="PENDIENTES POR SUBSANAR"</formula>
    </cfRule>
  </conditionalFormatting>
  <conditionalFormatting sqref="P91">
    <cfRule type="expression" dxfId="752" priority="3559">
      <formula>Q91="SIN OBSERVACIÓN"</formula>
    </cfRule>
  </conditionalFormatting>
  <conditionalFormatting sqref="P91">
    <cfRule type="containsBlanks" dxfId="751" priority="3560">
      <formula>LEN(TRIM(P91))=0</formula>
    </cfRule>
  </conditionalFormatting>
  <conditionalFormatting sqref="O91">
    <cfRule type="cellIs" dxfId="750" priority="3561" operator="equal">
      <formula>"PENDIENTE POR DESCRIPCIÓN"</formula>
    </cfRule>
  </conditionalFormatting>
  <conditionalFormatting sqref="O91">
    <cfRule type="cellIs" dxfId="749" priority="3562" operator="equal">
      <formula>"DESCRIPCIÓN INSUFICIENTE"</formula>
    </cfRule>
  </conditionalFormatting>
  <conditionalFormatting sqref="O91">
    <cfRule type="cellIs" dxfId="748" priority="3563" operator="equal">
      <formula>"NO ESTÁ ACORDE A ITEM 5.2.1 (T.R.)"</formula>
    </cfRule>
  </conditionalFormatting>
  <conditionalFormatting sqref="O91">
    <cfRule type="cellIs" dxfId="747" priority="3564" operator="equal">
      <formula>"ACORDE A ITEM 5.2.1 (T.R.)"</formula>
    </cfRule>
  </conditionalFormatting>
  <conditionalFormatting sqref="Q91">
    <cfRule type="containsBlanks" dxfId="746" priority="3565">
      <formula>LEN(TRIM(Q91))=0</formula>
    </cfRule>
  </conditionalFormatting>
  <conditionalFormatting sqref="Q91">
    <cfRule type="cellIs" dxfId="745" priority="3566" operator="equal">
      <formula>"REQUERIMIENTOS SUBSANADOS"</formula>
    </cfRule>
  </conditionalFormatting>
  <conditionalFormatting sqref="Q91">
    <cfRule type="containsText" dxfId="744" priority="3567" operator="containsText" text="NO SUBSANABLE">
      <formula>NOT(ISERROR(SEARCH(("NO SUBSANABLE"),(Q91))))</formula>
    </cfRule>
  </conditionalFormatting>
  <conditionalFormatting sqref="Q91">
    <cfRule type="containsText" dxfId="743" priority="3568" operator="containsText" text="PENDIENTES POR SUBSANAR">
      <formula>NOT(ISERROR(SEARCH(("PENDIENTES POR SUBSANAR"),(Q91))))</formula>
    </cfRule>
  </conditionalFormatting>
  <conditionalFormatting sqref="Q91">
    <cfRule type="containsText" dxfId="742" priority="3569" operator="containsText" text="SIN OBSERVACIÓN">
      <formula>NOT(ISERROR(SEARCH(("SIN OBSERVACIÓN"),(Q91))))</formula>
    </cfRule>
  </conditionalFormatting>
  <conditionalFormatting sqref="R91">
    <cfRule type="containsBlanks" dxfId="741" priority="3570">
      <formula>LEN(TRIM(R91))=0</formula>
    </cfRule>
  </conditionalFormatting>
  <conditionalFormatting sqref="R91">
    <cfRule type="cellIs" dxfId="740" priority="3571" operator="equal">
      <formula>"NO CUMPLEN CON LO SOLICITADO"</formula>
    </cfRule>
  </conditionalFormatting>
  <conditionalFormatting sqref="R91">
    <cfRule type="cellIs" dxfId="739" priority="3572" operator="equal">
      <formula>"CUMPLEN CON LO SOLICITADO"</formula>
    </cfRule>
  </conditionalFormatting>
  <conditionalFormatting sqref="R91">
    <cfRule type="cellIs" dxfId="738" priority="3573" operator="equal">
      <formula>"PENDIENTES"</formula>
    </cfRule>
  </conditionalFormatting>
  <conditionalFormatting sqref="R91">
    <cfRule type="cellIs" dxfId="737" priority="3574" operator="equal">
      <formula>"NINGUNO"</formula>
    </cfRule>
  </conditionalFormatting>
  <conditionalFormatting sqref="H91">
    <cfRule type="notContainsBlanks" dxfId="736" priority="3575">
      <formula>LEN(TRIM(H91))&gt;0</formula>
    </cfRule>
  </conditionalFormatting>
  <conditionalFormatting sqref="G91">
    <cfRule type="notContainsBlanks" dxfId="735" priority="3576">
      <formula>LEN(TRIM(G91))&gt;0</formula>
    </cfRule>
  </conditionalFormatting>
  <conditionalFormatting sqref="F91">
    <cfRule type="notContainsBlanks" dxfId="734" priority="3577">
      <formula>LEN(TRIM(F91))&gt;0</formula>
    </cfRule>
  </conditionalFormatting>
  <conditionalFormatting sqref="E91">
    <cfRule type="notContainsBlanks" dxfId="733" priority="3578">
      <formula>LEN(TRIM(E91))&gt;0</formula>
    </cfRule>
  </conditionalFormatting>
  <conditionalFormatting sqref="D91">
    <cfRule type="notContainsBlanks" dxfId="732" priority="3579">
      <formula>LEN(TRIM(D91))&gt;0</formula>
    </cfRule>
  </conditionalFormatting>
  <conditionalFormatting sqref="C91">
    <cfRule type="notContainsBlanks" dxfId="731" priority="3580">
      <formula>LEN(TRIM(C91))&gt;0</formula>
    </cfRule>
  </conditionalFormatting>
  <conditionalFormatting sqref="I91">
    <cfRule type="notContainsBlanks" dxfId="730" priority="3581">
      <formula>LEN(TRIM(I91))&gt;0</formula>
    </cfRule>
  </conditionalFormatting>
  <conditionalFormatting sqref="S91">
    <cfRule type="cellIs" dxfId="729" priority="3582" operator="greaterThan">
      <formula>0</formula>
    </cfRule>
  </conditionalFormatting>
  <conditionalFormatting sqref="S91">
    <cfRule type="cellIs" dxfId="728" priority="3583" operator="equal">
      <formula>0</formula>
    </cfRule>
  </conditionalFormatting>
  <conditionalFormatting sqref="M88">
    <cfRule type="expression" dxfId="727" priority="3837">
      <formula>L88="NO CUMPLE"</formula>
    </cfRule>
  </conditionalFormatting>
  <conditionalFormatting sqref="M88">
    <cfRule type="expression" dxfId="726" priority="3838">
      <formula>L88="CUMPLE"</formula>
    </cfRule>
  </conditionalFormatting>
  <conditionalFormatting sqref="M89">
    <cfRule type="expression" dxfId="725" priority="3851">
      <formula>L89="NO CUMPLE"</formula>
    </cfRule>
  </conditionalFormatting>
  <conditionalFormatting sqref="M89">
    <cfRule type="expression" dxfId="724" priority="3852">
      <formula>L89="CUMPLE"</formula>
    </cfRule>
  </conditionalFormatting>
  <conditionalFormatting sqref="L88:L90">
    <cfRule type="cellIs" dxfId="723" priority="3853" operator="equal">
      <formula>"NO CUMPLE"</formula>
    </cfRule>
  </conditionalFormatting>
  <conditionalFormatting sqref="L88:L90">
    <cfRule type="cellIs" dxfId="722" priority="3854" operator="equal">
      <formula>"CUMPLE"</formula>
    </cfRule>
  </conditionalFormatting>
  <conditionalFormatting sqref="M66">
    <cfRule type="expression" dxfId="721" priority="3855">
      <formula>L66="NO CUMPLE"</formula>
    </cfRule>
  </conditionalFormatting>
  <conditionalFormatting sqref="M66">
    <cfRule type="expression" dxfId="720" priority="3856">
      <formula>L66="CUMPLE"</formula>
    </cfRule>
  </conditionalFormatting>
  <conditionalFormatting sqref="L66:L68">
    <cfRule type="cellIs" dxfId="719" priority="3857" operator="equal">
      <formula>"NO CUMPLE"</formula>
    </cfRule>
  </conditionalFormatting>
  <conditionalFormatting sqref="L66:L68">
    <cfRule type="cellIs" dxfId="718" priority="3858" operator="equal">
      <formula>"CUMPLE"</formula>
    </cfRule>
  </conditionalFormatting>
  <conditionalFormatting sqref="M67">
    <cfRule type="expression" dxfId="717" priority="3859">
      <formula>L67="NO CUMPLE"</formula>
    </cfRule>
  </conditionalFormatting>
  <conditionalFormatting sqref="M67">
    <cfRule type="expression" dxfId="716" priority="3860">
      <formula>L67="CUMPLE"</formula>
    </cfRule>
  </conditionalFormatting>
  <conditionalFormatting sqref="M45">
    <cfRule type="expression" dxfId="715" priority="3861">
      <formula>L45="NO CUMPLE"</formula>
    </cfRule>
  </conditionalFormatting>
  <conditionalFormatting sqref="M45">
    <cfRule type="expression" dxfId="714" priority="3862">
      <formula>L45="CUMPLE"</formula>
    </cfRule>
  </conditionalFormatting>
  <conditionalFormatting sqref="M44">
    <cfRule type="expression" dxfId="713" priority="3863">
      <formula>L44="NO CUMPLE"</formula>
    </cfRule>
  </conditionalFormatting>
  <conditionalFormatting sqref="M44">
    <cfRule type="expression" dxfId="712" priority="3864">
      <formula>L44="CUMPLE"</formula>
    </cfRule>
  </conditionalFormatting>
  <conditionalFormatting sqref="L44:L46">
    <cfRule type="cellIs" dxfId="711" priority="3865" operator="equal">
      <formula>"NO CUMPLE"</formula>
    </cfRule>
  </conditionalFormatting>
  <conditionalFormatting sqref="L44:L46">
    <cfRule type="cellIs" dxfId="710" priority="3866" operator="equal">
      <formula>"CUMPLE"</formula>
    </cfRule>
  </conditionalFormatting>
  <conditionalFormatting sqref="M16">
    <cfRule type="expression" dxfId="709" priority="3867">
      <formula>L16="NO CUMPLE"</formula>
    </cfRule>
  </conditionalFormatting>
  <conditionalFormatting sqref="M16">
    <cfRule type="expression" dxfId="708" priority="3868">
      <formula>L16="CUMPLE"</formula>
    </cfRule>
  </conditionalFormatting>
  <conditionalFormatting sqref="J16">
    <cfRule type="cellIs" dxfId="707" priority="3869" operator="equal">
      <formula>"NO CUMPLE"</formula>
    </cfRule>
  </conditionalFormatting>
  <conditionalFormatting sqref="J16">
    <cfRule type="cellIs" dxfId="706" priority="3870" operator="equal">
      <formula>"CUMPLE"</formula>
    </cfRule>
  </conditionalFormatting>
  <conditionalFormatting sqref="L16:L18">
    <cfRule type="cellIs" dxfId="705" priority="3871" operator="equal">
      <formula>"NO CUMPLE"</formula>
    </cfRule>
  </conditionalFormatting>
  <conditionalFormatting sqref="L16:L18">
    <cfRule type="cellIs" dxfId="704" priority="3872" operator="equal">
      <formula>"CUMPLE"</formula>
    </cfRule>
  </conditionalFormatting>
  <conditionalFormatting sqref="K17:K18">
    <cfRule type="expression" dxfId="703" priority="3873">
      <formula>J17="NO CUMPLE"</formula>
    </cfRule>
  </conditionalFormatting>
  <conditionalFormatting sqref="K17:K18">
    <cfRule type="expression" dxfId="702" priority="3874">
      <formula>J17="CUMPLE"</formula>
    </cfRule>
  </conditionalFormatting>
  <conditionalFormatting sqref="J17:J18">
    <cfRule type="cellIs" dxfId="701" priority="3875" operator="equal">
      <formula>"NO CUMPLE"</formula>
    </cfRule>
  </conditionalFormatting>
  <conditionalFormatting sqref="J17:J18">
    <cfRule type="cellIs" dxfId="700" priority="3876" operator="equal">
      <formula>"CUMPLE"</formula>
    </cfRule>
  </conditionalFormatting>
  <conditionalFormatting sqref="M17">
    <cfRule type="expression" dxfId="699" priority="3877">
      <formula>L17="NO CUMPLE"</formula>
    </cfRule>
  </conditionalFormatting>
  <conditionalFormatting sqref="M17">
    <cfRule type="expression" dxfId="698" priority="3878">
      <formula>L17="CUMPLE"</formula>
    </cfRule>
  </conditionalFormatting>
  <conditionalFormatting sqref="M91">
    <cfRule type="expression" dxfId="697" priority="3879">
      <formula>L91="NO CUMPLE"</formula>
    </cfRule>
  </conditionalFormatting>
  <conditionalFormatting sqref="M91">
    <cfRule type="expression" dxfId="696" priority="3880">
      <formula>L91="CUMPLE"</formula>
    </cfRule>
  </conditionalFormatting>
  <conditionalFormatting sqref="J19">
    <cfRule type="cellIs" dxfId="695" priority="3881" operator="equal">
      <formula>"NO CUMPLE"</formula>
    </cfRule>
  </conditionalFormatting>
  <conditionalFormatting sqref="J19">
    <cfRule type="cellIs" dxfId="694" priority="3882" operator="equal">
      <formula>"CUMPLE"</formula>
    </cfRule>
  </conditionalFormatting>
  <conditionalFormatting sqref="L91:L93">
    <cfRule type="cellIs" dxfId="693" priority="3883" operator="equal">
      <formula>"NO CUMPLE"</formula>
    </cfRule>
  </conditionalFormatting>
  <conditionalFormatting sqref="L91:L93">
    <cfRule type="cellIs" dxfId="692" priority="3884" operator="equal">
      <formula>"CUMPLE"</formula>
    </cfRule>
  </conditionalFormatting>
  <conditionalFormatting sqref="J20:J21">
    <cfRule type="cellIs" dxfId="691" priority="3885" operator="equal">
      <formula>"NO CUMPLE"</formula>
    </cfRule>
  </conditionalFormatting>
  <conditionalFormatting sqref="J20:J21">
    <cfRule type="cellIs" dxfId="690" priority="3886" operator="equal">
      <formula>"CUMPLE"</formula>
    </cfRule>
  </conditionalFormatting>
  <conditionalFormatting sqref="J22">
    <cfRule type="cellIs" dxfId="689" priority="3887" operator="equal">
      <formula>"NO CUMPLE"</formula>
    </cfRule>
  </conditionalFormatting>
  <conditionalFormatting sqref="J22">
    <cfRule type="cellIs" dxfId="688" priority="3888" operator="equal">
      <formula>"CUMPLE"</formula>
    </cfRule>
  </conditionalFormatting>
  <conditionalFormatting sqref="J23:J24">
    <cfRule type="cellIs" dxfId="687" priority="3889" operator="equal">
      <formula>"NO CUMPLE"</formula>
    </cfRule>
  </conditionalFormatting>
  <conditionalFormatting sqref="J23:J24">
    <cfRule type="cellIs" dxfId="686" priority="3890" operator="equal">
      <formula>"CUMPLE"</formula>
    </cfRule>
  </conditionalFormatting>
  <conditionalFormatting sqref="J25">
    <cfRule type="cellIs" dxfId="685" priority="3891" operator="equal">
      <formula>"NO CUMPLE"</formula>
    </cfRule>
  </conditionalFormatting>
  <conditionalFormatting sqref="J25">
    <cfRule type="cellIs" dxfId="684" priority="3892" operator="equal">
      <formula>"CUMPLE"</formula>
    </cfRule>
  </conditionalFormatting>
  <conditionalFormatting sqref="J26:J27">
    <cfRule type="cellIs" dxfId="683" priority="3893" operator="equal">
      <formula>"NO CUMPLE"</formula>
    </cfRule>
  </conditionalFormatting>
  <conditionalFormatting sqref="J26:J27">
    <cfRule type="cellIs" dxfId="682" priority="3894" operator="equal">
      <formula>"CUMPLE"</formula>
    </cfRule>
  </conditionalFormatting>
  <conditionalFormatting sqref="J44">
    <cfRule type="cellIs" dxfId="681" priority="3897" operator="equal">
      <formula>"NO CUMPLE"</formula>
    </cfRule>
  </conditionalFormatting>
  <conditionalFormatting sqref="J44">
    <cfRule type="cellIs" dxfId="680" priority="3898" operator="equal">
      <formula>"CUMPLE"</formula>
    </cfRule>
  </conditionalFormatting>
  <conditionalFormatting sqref="J45:J46">
    <cfRule type="cellIs" dxfId="679" priority="3899" operator="equal">
      <formula>"NO CUMPLE"</formula>
    </cfRule>
  </conditionalFormatting>
  <conditionalFormatting sqref="J45:J46">
    <cfRule type="cellIs" dxfId="678" priority="3900" operator="equal">
      <formula>"CUMPLE"</formula>
    </cfRule>
  </conditionalFormatting>
  <conditionalFormatting sqref="M47">
    <cfRule type="expression" dxfId="677" priority="3901">
      <formula>L47="NO CUMPLE"</formula>
    </cfRule>
  </conditionalFormatting>
  <conditionalFormatting sqref="M47">
    <cfRule type="expression" dxfId="676" priority="3902">
      <formula>L47="CUMPLE"</formula>
    </cfRule>
  </conditionalFormatting>
  <conditionalFormatting sqref="J47">
    <cfRule type="cellIs" dxfId="675" priority="3903" operator="equal">
      <formula>"NO CUMPLE"</formula>
    </cfRule>
  </conditionalFormatting>
  <conditionalFormatting sqref="J47">
    <cfRule type="cellIs" dxfId="674" priority="3904" operator="equal">
      <formula>"CUMPLE"</formula>
    </cfRule>
  </conditionalFormatting>
  <conditionalFormatting sqref="L47:L49">
    <cfRule type="cellIs" dxfId="673" priority="3905" operator="equal">
      <formula>"NO CUMPLE"</formula>
    </cfRule>
  </conditionalFormatting>
  <conditionalFormatting sqref="L47:L49">
    <cfRule type="cellIs" dxfId="672" priority="3906" operator="equal">
      <formula>"CUMPLE"</formula>
    </cfRule>
  </conditionalFormatting>
  <conditionalFormatting sqref="J48:J49">
    <cfRule type="cellIs" dxfId="671" priority="3907" operator="equal">
      <formula>"NO CUMPLE"</formula>
    </cfRule>
  </conditionalFormatting>
  <conditionalFormatting sqref="J48:J49">
    <cfRule type="cellIs" dxfId="670" priority="3908" operator="equal">
      <formula>"CUMPLE"</formula>
    </cfRule>
  </conditionalFormatting>
  <conditionalFormatting sqref="M48">
    <cfRule type="expression" dxfId="669" priority="3909">
      <formula>L48="NO CUMPLE"</formula>
    </cfRule>
  </conditionalFormatting>
  <conditionalFormatting sqref="M48">
    <cfRule type="expression" dxfId="668" priority="3910">
      <formula>L48="CUMPLE"</formula>
    </cfRule>
  </conditionalFormatting>
  <conditionalFormatting sqref="J66">
    <cfRule type="cellIs" dxfId="667" priority="3913" operator="equal">
      <formula>"NO CUMPLE"</formula>
    </cfRule>
  </conditionalFormatting>
  <conditionalFormatting sqref="J66">
    <cfRule type="cellIs" dxfId="666" priority="3914" operator="equal">
      <formula>"CUMPLE"</formula>
    </cfRule>
  </conditionalFormatting>
  <conditionalFormatting sqref="J67:J68">
    <cfRule type="cellIs" dxfId="665" priority="3915" operator="equal">
      <formula>"NO CUMPLE"</formula>
    </cfRule>
  </conditionalFormatting>
  <conditionalFormatting sqref="J67:J68">
    <cfRule type="cellIs" dxfId="664" priority="3916" operator="equal">
      <formula>"CUMPLE"</formula>
    </cfRule>
  </conditionalFormatting>
  <conditionalFormatting sqref="M69">
    <cfRule type="expression" dxfId="663" priority="3917">
      <formula>L69="NO CUMPLE"</formula>
    </cfRule>
  </conditionalFormatting>
  <conditionalFormatting sqref="M69">
    <cfRule type="expression" dxfId="662" priority="3918">
      <formula>L69="CUMPLE"</formula>
    </cfRule>
  </conditionalFormatting>
  <conditionalFormatting sqref="J69">
    <cfRule type="cellIs" dxfId="661" priority="3919" operator="equal">
      <formula>"NO CUMPLE"</formula>
    </cfRule>
  </conditionalFormatting>
  <conditionalFormatting sqref="J69">
    <cfRule type="cellIs" dxfId="660" priority="3920" operator="equal">
      <formula>"CUMPLE"</formula>
    </cfRule>
  </conditionalFormatting>
  <conditionalFormatting sqref="L69:L71">
    <cfRule type="cellIs" dxfId="659" priority="3921" operator="equal">
      <formula>"NO CUMPLE"</formula>
    </cfRule>
  </conditionalFormatting>
  <conditionalFormatting sqref="L69:L71">
    <cfRule type="cellIs" dxfId="658" priority="3922" operator="equal">
      <formula>"CUMPLE"</formula>
    </cfRule>
  </conditionalFormatting>
  <conditionalFormatting sqref="J70:J71">
    <cfRule type="cellIs" dxfId="657" priority="3923" operator="equal">
      <formula>"NO CUMPLE"</formula>
    </cfRule>
  </conditionalFormatting>
  <conditionalFormatting sqref="J70:J71">
    <cfRule type="cellIs" dxfId="656" priority="3924" operator="equal">
      <formula>"CUMPLE"</formula>
    </cfRule>
  </conditionalFormatting>
  <conditionalFormatting sqref="M70">
    <cfRule type="expression" dxfId="655" priority="3925">
      <formula>L70="NO CUMPLE"</formula>
    </cfRule>
  </conditionalFormatting>
  <conditionalFormatting sqref="M70">
    <cfRule type="expression" dxfId="654" priority="3926">
      <formula>L70="CUMPLE"</formula>
    </cfRule>
  </conditionalFormatting>
  <conditionalFormatting sqref="J88">
    <cfRule type="cellIs" dxfId="653" priority="3929" operator="equal">
      <formula>"NO CUMPLE"</formula>
    </cfRule>
  </conditionalFormatting>
  <conditionalFormatting sqref="J88">
    <cfRule type="cellIs" dxfId="652" priority="3930" operator="equal">
      <formula>"CUMPLE"</formula>
    </cfRule>
  </conditionalFormatting>
  <conditionalFormatting sqref="J89:J90">
    <cfRule type="cellIs" dxfId="651" priority="3931" operator="equal">
      <formula>"NO CUMPLE"</formula>
    </cfRule>
  </conditionalFormatting>
  <conditionalFormatting sqref="J89:J90">
    <cfRule type="cellIs" dxfId="650" priority="3932" operator="equal">
      <formula>"CUMPLE"</formula>
    </cfRule>
  </conditionalFormatting>
  <conditionalFormatting sqref="J91">
    <cfRule type="cellIs" dxfId="649" priority="3933" operator="equal">
      <formula>"NO CUMPLE"</formula>
    </cfRule>
  </conditionalFormatting>
  <conditionalFormatting sqref="J91">
    <cfRule type="cellIs" dxfId="648" priority="3934" operator="equal">
      <formula>"CUMPLE"</formula>
    </cfRule>
  </conditionalFormatting>
  <conditionalFormatting sqref="J92:J93">
    <cfRule type="cellIs" dxfId="647" priority="3935" operator="equal">
      <formula>"NO CUMPLE"</formula>
    </cfRule>
  </conditionalFormatting>
  <conditionalFormatting sqref="J92:J93">
    <cfRule type="cellIs" dxfId="646" priority="3936" operator="equal">
      <formula>"CUMPLE"</formula>
    </cfRule>
  </conditionalFormatting>
  <conditionalFormatting sqref="M92">
    <cfRule type="expression" dxfId="645" priority="3937">
      <formula>L92="NO CUMPLE"</formula>
    </cfRule>
  </conditionalFormatting>
  <conditionalFormatting sqref="M92">
    <cfRule type="expression" dxfId="644" priority="3938">
      <formula>L92="CUMPLE"</formula>
    </cfRule>
  </conditionalFormatting>
  <conditionalFormatting sqref="N19">
    <cfRule type="expression" dxfId="643" priority="4351">
      <formula>N19=" "</formula>
    </cfRule>
  </conditionalFormatting>
  <conditionalFormatting sqref="N19">
    <cfRule type="expression" dxfId="642" priority="4352">
      <formula>N19="NO PRESENTÓ CERTIFICADO"</formula>
    </cfRule>
  </conditionalFormatting>
  <conditionalFormatting sqref="N19">
    <cfRule type="expression" dxfId="641" priority="4353">
      <formula>N19="PRESENTÓ CERTIFICADO"</formula>
    </cfRule>
  </conditionalFormatting>
  <conditionalFormatting sqref="O19">
    <cfRule type="cellIs" dxfId="640" priority="4354" operator="equal">
      <formula>"PENDIENTE POR DESCRIPCIÓN"</formula>
    </cfRule>
  </conditionalFormatting>
  <conditionalFormatting sqref="O19">
    <cfRule type="cellIs" dxfId="639" priority="4355" operator="equal">
      <formula>"DESCRIPCIÓN INSUFICIENTE"</formula>
    </cfRule>
  </conditionalFormatting>
  <conditionalFormatting sqref="O19">
    <cfRule type="cellIs" dxfId="638" priority="4356" operator="equal">
      <formula>"NO ESTÁ ACORDE A ITEM 5.2.1 (T.R.)"</formula>
    </cfRule>
  </conditionalFormatting>
  <conditionalFormatting sqref="O19">
    <cfRule type="cellIs" dxfId="637" priority="4357" operator="equal">
      <formula>"ACORDE A ITEM 5.2.1 (T.R.)"</formula>
    </cfRule>
  </conditionalFormatting>
  <conditionalFormatting sqref="Q19">
    <cfRule type="containsBlanks" dxfId="636" priority="4358">
      <formula>LEN(TRIM(Q19))=0</formula>
    </cfRule>
  </conditionalFormatting>
  <conditionalFormatting sqref="Q19">
    <cfRule type="cellIs" dxfId="635" priority="4359" operator="equal">
      <formula>"REQUERIMIENTOS SUBSANADOS"</formula>
    </cfRule>
  </conditionalFormatting>
  <conditionalFormatting sqref="Q19">
    <cfRule type="containsText" dxfId="634" priority="4360" operator="containsText" text="NO SUBSANABLE">
      <formula>NOT(ISERROR(SEARCH(("NO SUBSANABLE"),(Q19))))</formula>
    </cfRule>
  </conditionalFormatting>
  <conditionalFormatting sqref="Q19">
    <cfRule type="containsText" dxfId="633" priority="4361" operator="containsText" text="PENDIENTES POR SUBSANAR">
      <formula>NOT(ISERROR(SEARCH(("PENDIENTES POR SUBSANAR"),(Q19))))</formula>
    </cfRule>
  </conditionalFormatting>
  <conditionalFormatting sqref="Q19">
    <cfRule type="containsText" dxfId="632" priority="4362" operator="containsText" text="SIN OBSERVACIÓN">
      <formula>NOT(ISERROR(SEARCH(("SIN OBSERVACIÓN"),(Q19))))</formula>
    </cfRule>
  </conditionalFormatting>
  <conditionalFormatting sqref="R19">
    <cfRule type="containsBlanks" dxfId="631" priority="4363">
      <formula>LEN(TRIM(R19))=0</formula>
    </cfRule>
  </conditionalFormatting>
  <conditionalFormatting sqref="R19">
    <cfRule type="cellIs" dxfId="630" priority="4364" operator="equal">
      <formula>"NO CUMPLEN CON LO SOLICITADO"</formula>
    </cfRule>
  </conditionalFormatting>
  <conditionalFormatting sqref="R19">
    <cfRule type="cellIs" dxfId="629" priority="4365" operator="equal">
      <formula>"CUMPLEN CON LO SOLICITADO"</formula>
    </cfRule>
  </conditionalFormatting>
  <conditionalFormatting sqref="R19">
    <cfRule type="cellIs" dxfId="628" priority="4366" operator="equal">
      <formula>"PENDIENTES"</formula>
    </cfRule>
  </conditionalFormatting>
  <conditionalFormatting sqref="R19">
    <cfRule type="cellIs" dxfId="627" priority="4367" operator="equal">
      <formula>"NINGUNO"</formula>
    </cfRule>
  </conditionalFormatting>
  <conditionalFormatting sqref="N38 N41">
    <cfRule type="expression" dxfId="626" priority="4368">
      <formula>N38=" "</formula>
    </cfRule>
  </conditionalFormatting>
  <conditionalFormatting sqref="N38 N41">
    <cfRule type="expression" dxfId="625" priority="4369">
      <formula>N38="NO PRESENTÓ CERTIFICADO"</formula>
    </cfRule>
  </conditionalFormatting>
  <conditionalFormatting sqref="N38 N41">
    <cfRule type="expression" dxfId="624" priority="4370">
      <formula>N38="PRESENTÓ CERTIFICADO"</formula>
    </cfRule>
  </conditionalFormatting>
  <conditionalFormatting sqref="O38 O41">
    <cfRule type="cellIs" dxfId="623" priority="4371" operator="equal">
      <formula>"PENDIENTE POR DESCRIPCIÓN"</formula>
    </cfRule>
  </conditionalFormatting>
  <conditionalFormatting sqref="O38 O41">
    <cfRule type="cellIs" dxfId="622" priority="4372" operator="equal">
      <formula>"DESCRIPCIÓN INSUFICIENTE"</formula>
    </cfRule>
  </conditionalFormatting>
  <conditionalFormatting sqref="O38 O41">
    <cfRule type="cellIs" dxfId="621" priority="4373" operator="equal">
      <formula>"NO ESTÁ ACORDE A ITEM 5.2.1 (T.R.)"</formula>
    </cfRule>
  </conditionalFormatting>
  <conditionalFormatting sqref="O38 O41">
    <cfRule type="cellIs" dxfId="620" priority="4374" operator="equal">
      <formula>"ACORDE A ITEM 5.2.1 (T.R.)"</formula>
    </cfRule>
  </conditionalFormatting>
  <conditionalFormatting sqref="P66">
    <cfRule type="expression" dxfId="619" priority="4385">
      <formula>Q66="NO SUBSANABLE"</formula>
    </cfRule>
  </conditionalFormatting>
  <conditionalFormatting sqref="P66">
    <cfRule type="expression" dxfId="618" priority="4386">
      <formula>Q66="REQUERIMIENTOS SUBSANADOS"</formula>
    </cfRule>
  </conditionalFormatting>
  <conditionalFormatting sqref="P66">
    <cfRule type="expression" dxfId="617" priority="4387">
      <formula>Q66="PENDIENTES POR SUBSANAR"</formula>
    </cfRule>
  </conditionalFormatting>
  <conditionalFormatting sqref="P66">
    <cfRule type="expression" dxfId="616" priority="4388">
      <formula>Q66="SIN OBSERVACIÓN"</formula>
    </cfRule>
  </conditionalFormatting>
  <conditionalFormatting sqref="P66">
    <cfRule type="containsBlanks" dxfId="615" priority="4389">
      <formula>LEN(TRIM(P66))=0</formula>
    </cfRule>
  </conditionalFormatting>
  <conditionalFormatting sqref="Q66">
    <cfRule type="containsBlanks" dxfId="614" priority="4390">
      <formula>LEN(TRIM(Q66))=0</formula>
    </cfRule>
  </conditionalFormatting>
  <conditionalFormatting sqref="Q66">
    <cfRule type="cellIs" dxfId="613" priority="4391" operator="equal">
      <formula>"REQUERIMIENTOS SUBSANADOS"</formula>
    </cfRule>
  </conditionalFormatting>
  <conditionalFormatting sqref="Q66">
    <cfRule type="containsText" dxfId="612" priority="4392" operator="containsText" text="NO SUBSANABLE">
      <formula>NOT(ISERROR(SEARCH(("NO SUBSANABLE"),(Q66))))</formula>
    </cfRule>
  </conditionalFormatting>
  <conditionalFormatting sqref="Q66">
    <cfRule type="containsText" dxfId="611" priority="4393" operator="containsText" text="PENDIENTES POR SUBSANAR">
      <formula>NOT(ISERROR(SEARCH(("PENDIENTES POR SUBSANAR"),(Q66))))</formula>
    </cfRule>
  </conditionalFormatting>
  <conditionalFormatting sqref="Q66">
    <cfRule type="containsText" dxfId="610" priority="4394" operator="containsText" text="SIN OBSERVACIÓN">
      <formula>NOT(ISERROR(SEARCH(("SIN OBSERVACIÓN"),(Q66))))</formula>
    </cfRule>
  </conditionalFormatting>
  <conditionalFormatting sqref="K16">
    <cfRule type="expression" dxfId="609" priority="4395">
      <formula>J16="NO CUMPLE"</formula>
    </cfRule>
  </conditionalFormatting>
  <conditionalFormatting sqref="K16">
    <cfRule type="expression" dxfId="608" priority="4396">
      <formula>J16="CUMPLE"</formula>
    </cfRule>
  </conditionalFormatting>
  <conditionalFormatting sqref="K36:K37">
    <cfRule type="expression" dxfId="607" priority="4397">
      <formula>J36="NO CUMPLE"</formula>
    </cfRule>
  </conditionalFormatting>
  <conditionalFormatting sqref="K36:K37">
    <cfRule type="expression" dxfId="606" priority="4398">
      <formula>J36="CUMPLE"</formula>
    </cfRule>
  </conditionalFormatting>
  <conditionalFormatting sqref="K19 K22 K25">
    <cfRule type="expression" dxfId="605" priority="4399">
      <formula>J19="NO CUMPLE"</formula>
    </cfRule>
  </conditionalFormatting>
  <conditionalFormatting sqref="K19 K22 K25">
    <cfRule type="expression" dxfId="604" priority="4400">
      <formula>J19="CUMPLE"</formula>
    </cfRule>
  </conditionalFormatting>
  <conditionalFormatting sqref="M35">
    <cfRule type="expression" dxfId="603" priority="4401">
      <formula>L35="NO CUMPLE"</formula>
    </cfRule>
  </conditionalFormatting>
  <conditionalFormatting sqref="M35">
    <cfRule type="expression" dxfId="602" priority="4402">
      <formula>L35="CUMPLE"</formula>
    </cfRule>
  </conditionalFormatting>
  <conditionalFormatting sqref="K45:K46">
    <cfRule type="expression" dxfId="601" priority="4403">
      <formula>J45="NO CUMPLE"</formula>
    </cfRule>
  </conditionalFormatting>
  <conditionalFormatting sqref="K45:K46">
    <cfRule type="expression" dxfId="600" priority="4404">
      <formula>J45="CUMPLE"</formula>
    </cfRule>
  </conditionalFormatting>
  <conditionalFormatting sqref="K47">
    <cfRule type="expression" dxfId="599" priority="4405">
      <formula>J47="NO CUMPLE"</formula>
    </cfRule>
  </conditionalFormatting>
  <conditionalFormatting sqref="K47">
    <cfRule type="expression" dxfId="598" priority="4406">
      <formula>J47="CUMPLE"</formula>
    </cfRule>
  </conditionalFormatting>
  <conditionalFormatting sqref="K48:K49">
    <cfRule type="expression" dxfId="597" priority="4407">
      <formula>J48="NO CUMPLE"</formula>
    </cfRule>
  </conditionalFormatting>
  <conditionalFormatting sqref="K48:K49">
    <cfRule type="expression" dxfId="596" priority="4408">
      <formula>J48="CUMPLE"</formula>
    </cfRule>
  </conditionalFormatting>
  <conditionalFormatting sqref="K44">
    <cfRule type="expression" dxfId="595" priority="4409">
      <formula>J44="NO CUMPLE"</formula>
    </cfRule>
  </conditionalFormatting>
  <conditionalFormatting sqref="K44">
    <cfRule type="expression" dxfId="594" priority="4410">
      <formula>J44="CUMPLE"</formula>
    </cfRule>
  </conditionalFormatting>
  <conditionalFormatting sqref="K67:K68">
    <cfRule type="expression" dxfId="593" priority="4417">
      <formula>J67="NO CUMPLE"</formula>
    </cfRule>
  </conditionalFormatting>
  <conditionalFormatting sqref="K67:K68">
    <cfRule type="expression" dxfId="592" priority="4418">
      <formula>J67="CUMPLE"</formula>
    </cfRule>
  </conditionalFormatting>
  <conditionalFormatting sqref="K69">
    <cfRule type="expression" dxfId="591" priority="4419">
      <formula>J69="NO CUMPLE"</formula>
    </cfRule>
  </conditionalFormatting>
  <conditionalFormatting sqref="K69">
    <cfRule type="expression" dxfId="590" priority="4420">
      <formula>J69="CUMPLE"</formula>
    </cfRule>
  </conditionalFormatting>
  <conditionalFormatting sqref="K70:K71">
    <cfRule type="expression" dxfId="589" priority="4421">
      <formula>J70="NO CUMPLE"</formula>
    </cfRule>
  </conditionalFormatting>
  <conditionalFormatting sqref="K70:K71">
    <cfRule type="expression" dxfId="588" priority="4422">
      <formula>J70="CUMPLE"</formula>
    </cfRule>
  </conditionalFormatting>
  <conditionalFormatting sqref="M19 M22 M25">
    <cfRule type="expression" dxfId="587" priority="4423">
      <formula>L19="NO CUMPLE"</formula>
    </cfRule>
  </conditionalFormatting>
  <conditionalFormatting sqref="M19 M22 M25">
    <cfRule type="expression" dxfId="586" priority="4424">
      <formula>L19="CUMPLE"</formula>
    </cfRule>
  </conditionalFormatting>
  <conditionalFormatting sqref="K66">
    <cfRule type="expression" dxfId="585" priority="4425">
      <formula>J66="NO CUMPLE"</formula>
    </cfRule>
  </conditionalFormatting>
  <conditionalFormatting sqref="K66">
    <cfRule type="expression" dxfId="584" priority="4426">
      <formula>J66="CUMPLE"</formula>
    </cfRule>
  </conditionalFormatting>
  <conditionalFormatting sqref="K89:K90">
    <cfRule type="expression" dxfId="583" priority="4429">
      <formula>J89="NO CUMPLE"</formula>
    </cfRule>
  </conditionalFormatting>
  <conditionalFormatting sqref="K89:K90">
    <cfRule type="expression" dxfId="582" priority="4430">
      <formula>J89="CUMPLE"</formula>
    </cfRule>
  </conditionalFormatting>
  <conditionalFormatting sqref="K91">
    <cfRule type="expression" dxfId="581" priority="4431">
      <formula>J91="NO CUMPLE"</formula>
    </cfRule>
  </conditionalFormatting>
  <conditionalFormatting sqref="K91">
    <cfRule type="expression" dxfId="580" priority="4432">
      <formula>J91="CUMPLE"</formula>
    </cfRule>
  </conditionalFormatting>
  <conditionalFormatting sqref="K92:K93">
    <cfRule type="expression" dxfId="579" priority="4433">
      <formula>J92="NO CUMPLE"</formula>
    </cfRule>
  </conditionalFormatting>
  <conditionalFormatting sqref="K92:K93">
    <cfRule type="expression" dxfId="578" priority="4434">
      <formula>J92="CUMPLE"</formula>
    </cfRule>
  </conditionalFormatting>
  <conditionalFormatting sqref="M20 M23 M26">
    <cfRule type="expression" dxfId="577" priority="4435">
      <formula>L20="NO CUMPLE"</formula>
    </cfRule>
  </conditionalFormatting>
  <conditionalFormatting sqref="M20 M23 M26">
    <cfRule type="expression" dxfId="576" priority="4436">
      <formula>L20="CUMPLE"</formula>
    </cfRule>
  </conditionalFormatting>
  <conditionalFormatting sqref="K88">
    <cfRule type="expression" dxfId="575" priority="4437">
      <formula>J88="NO CUMPLE"</formula>
    </cfRule>
  </conditionalFormatting>
  <conditionalFormatting sqref="K88">
    <cfRule type="expression" dxfId="574" priority="4438">
      <formula>J88="CUMPLE"</formula>
    </cfRule>
  </conditionalFormatting>
  <conditionalFormatting sqref="K20:K21 K23:K24 K26:K27">
    <cfRule type="expression" dxfId="573" priority="4439">
      <formula>J20="NO CUMPLE"</formula>
    </cfRule>
  </conditionalFormatting>
  <conditionalFormatting sqref="K20:K21 K23:K24 K26:K27">
    <cfRule type="expression" dxfId="572" priority="4440">
      <formula>J20="CUMPLE"</formula>
    </cfRule>
  </conditionalFormatting>
  <conditionalFormatting sqref="M36">
    <cfRule type="expression" dxfId="571" priority="4455">
      <formula>L36="NO CUMPLE"</formula>
    </cfRule>
  </conditionalFormatting>
  <conditionalFormatting sqref="M36">
    <cfRule type="expression" dxfId="570" priority="4456">
      <formula>L36="CUMPLE"</formula>
    </cfRule>
  </conditionalFormatting>
  <conditionalFormatting sqref="K35">
    <cfRule type="expression" dxfId="569" priority="4465">
      <formula>J35="NO CUMPLE"</formula>
    </cfRule>
  </conditionalFormatting>
  <conditionalFormatting sqref="K35">
    <cfRule type="expression" dxfId="568" priority="4466">
      <formula>J35="CUMPLE"</formula>
    </cfRule>
  </conditionalFormatting>
  <conditionalFormatting sqref="M38">
    <cfRule type="expression" dxfId="567" priority="4479">
      <formula>L38="NO CUMPLE"</formula>
    </cfRule>
  </conditionalFormatting>
  <conditionalFormatting sqref="M38">
    <cfRule type="expression" dxfId="566" priority="4480">
      <formula>L38="CUMPLE"</formula>
    </cfRule>
  </conditionalFormatting>
  <conditionalFormatting sqref="L19:L27">
    <cfRule type="cellIs" dxfId="565" priority="4483" operator="equal">
      <formula>"NO CUMPLE"</formula>
    </cfRule>
  </conditionalFormatting>
  <conditionalFormatting sqref="L19:L27">
    <cfRule type="cellIs" dxfId="564" priority="4484" operator="equal">
      <formula>"CUMPLE"</formula>
    </cfRule>
  </conditionalFormatting>
  <conditionalFormatting sqref="J35">
    <cfRule type="cellIs" dxfId="563" priority="4485" operator="equal">
      <formula>"NO CUMPLE"</formula>
    </cfRule>
  </conditionalFormatting>
  <conditionalFormatting sqref="J35">
    <cfRule type="cellIs" dxfId="562" priority="4486" operator="equal">
      <formula>"CUMPLE"</formula>
    </cfRule>
  </conditionalFormatting>
  <conditionalFormatting sqref="L35:L37">
    <cfRule type="cellIs" dxfId="561" priority="4487" operator="equal">
      <formula>"NO CUMPLE"</formula>
    </cfRule>
  </conditionalFormatting>
  <conditionalFormatting sqref="L35:L37">
    <cfRule type="cellIs" dxfId="560" priority="4488" operator="equal">
      <formula>"CUMPLE"</formula>
    </cfRule>
  </conditionalFormatting>
  <conditionalFormatting sqref="J36:J37">
    <cfRule type="cellIs" dxfId="559" priority="4489" operator="equal">
      <formula>"NO CUMPLE"</formula>
    </cfRule>
  </conditionalFormatting>
  <conditionalFormatting sqref="J36:J37">
    <cfRule type="cellIs" dxfId="558" priority="4490" operator="equal">
      <formula>"CUMPLE"</formula>
    </cfRule>
  </conditionalFormatting>
  <conditionalFormatting sqref="J38">
    <cfRule type="cellIs" dxfId="557" priority="4491" operator="equal">
      <formula>"NO CUMPLE"</formula>
    </cfRule>
  </conditionalFormatting>
  <conditionalFormatting sqref="J38">
    <cfRule type="cellIs" dxfId="556" priority="4492" operator="equal">
      <formula>"CUMPLE"</formula>
    </cfRule>
  </conditionalFormatting>
  <conditionalFormatting sqref="J39:J40">
    <cfRule type="cellIs" dxfId="555" priority="4493" operator="equal">
      <formula>"NO CUMPLE"</formula>
    </cfRule>
  </conditionalFormatting>
  <conditionalFormatting sqref="J39:J40">
    <cfRule type="cellIs" dxfId="554" priority="4494" operator="equal">
      <formula>"CUMPLE"</formula>
    </cfRule>
  </conditionalFormatting>
  <conditionalFormatting sqref="L38:L40">
    <cfRule type="cellIs" dxfId="553" priority="4495" operator="equal">
      <formula>"NO CUMPLE"</formula>
    </cfRule>
  </conditionalFormatting>
  <conditionalFormatting sqref="L38:L40">
    <cfRule type="cellIs" dxfId="552" priority="4496" operator="equal">
      <formula>"CUMPLE"</formula>
    </cfRule>
  </conditionalFormatting>
  <conditionalFormatting sqref="M39">
    <cfRule type="expression" dxfId="551" priority="4497">
      <formula>L39="NO CUMPLE"</formula>
    </cfRule>
  </conditionalFormatting>
  <conditionalFormatting sqref="M39">
    <cfRule type="expression" dxfId="550" priority="4498">
      <formula>L39="CUMPLE"</formula>
    </cfRule>
  </conditionalFormatting>
  <conditionalFormatting sqref="J41">
    <cfRule type="cellIs" dxfId="549" priority="4499" operator="equal">
      <formula>"NO CUMPLE"</formula>
    </cfRule>
  </conditionalFormatting>
  <conditionalFormatting sqref="J41">
    <cfRule type="cellIs" dxfId="548" priority="4500" operator="equal">
      <formula>"CUMPLE"</formula>
    </cfRule>
  </conditionalFormatting>
  <conditionalFormatting sqref="J42:J43">
    <cfRule type="cellIs" dxfId="547" priority="4501" operator="equal">
      <formula>"NO CUMPLE"</formula>
    </cfRule>
  </conditionalFormatting>
  <conditionalFormatting sqref="J42:J43">
    <cfRule type="cellIs" dxfId="546" priority="4502" operator="equal">
      <formula>"CUMPLE"</formula>
    </cfRule>
  </conditionalFormatting>
  <conditionalFormatting sqref="M41">
    <cfRule type="expression" dxfId="545" priority="4503">
      <formula>L41="NO CUMPLE"</formula>
    </cfRule>
  </conditionalFormatting>
  <conditionalFormatting sqref="M41">
    <cfRule type="expression" dxfId="544" priority="4504">
      <formula>L41="CUMPLE"</formula>
    </cfRule>
  </conditionalFormatting>
  <conditionalFormatting sqref="L41:L43">
    <cfRule type="cellIs" dxfId="543" priority="4505" operator="equal">
      <formula>"NO CUMPLE"</formula>
    </cfRule>
  </conditionalFormatting>
  <conditionalFormatting sqref="L41:L43">
    <cfRule type="cellIs" dxfId="542" priority="4506" operator="equal">
      <formula>"CUMPLE"</formula>
    </cfRule>
  </conditionalFormatting>
  <conditionalFormatting sqref="K42:K43">
    <cfRule type="expression" dxfId="541" priority="4507">
      <formula>J42="NO CUMPLE"</formula>
    </cfRule>
  </conditionalFormatting>
  <conditionalFormatting sqref="K42:K43">
    <cfRule type="expression" dxfId="540" priority="4508">
      <formula>J42="CUMPLE"</formula>
    </cfRule>
  </conditionalFormatting>
  <conditionalFormatting sqref="M42">
    <cfRule type="expression" dxfId="539" priority="4509">
      <formula>L42="NO CUMPLE"</formula>
    </cfRule>
  </conditionalFormatting>
  <conditionalFormatting sqref="M42">
    <cfRule type="expression" dxfId="538" priority="4510">
      <formula>L42="CUMPLE"</formula>
    </cfRule>
  </conditionalFormatting>
  <conditionalFormatting sqref="K41">
    <cfRule type="expression" dxfId="537" priority="4511">
      <formula>J41="NO CUMPLE"</formula>
    </cfRule>
  </conditionalFormatting>
  <conditionalFormatting sqref="K41">
    <cfRule type="expression" dxfId="536" priority="4512">
      <formula>J41="CUMPLE"</formula>
    </cfRule>
  </conditionalFormatting>
  <conditionalFormatting sqref="N79">
    <cfRule type="expression" dxfId="535" priority="1915">
      <formula>N79=" "</formula>
    </cfRule>
  </conditionalFormatting>
  <conditionalFormatting sqref="N79">
    <cfRule type="expression" dxfId="534" priority="1916">
      <formula>N79="NO PRESENTÓ CERTIFICADO"</formula>
    </cfRule>
  </conditionalFormatting>
  <conditionalFormatting sqref="N79">
    <cfRule type="expression" dxfId="533" priority="1917">
      <formula>N79="PRESENTÓ CERTIFICADO"</formula>
    </cfRule>
  </conditionalFormatting>
  <conditionalFormatting sqref="O79">
    <cfRule type="cellIs" dxfId="532" priority="1911" operator="equal">
      <formula>"PENDIENTE POR DESCRIPCIÓN"</formula>
    </cfRule>
  </conditionalFormatting>
  <conditionalFormatting sqref="O79">
    <cfRule type="cellIs" dxfId="531" priority="1912" operator="equal">
      <formula>"DESCRIPCIÓN INSUFICIENTE"</formula>
    </cfRule>
  </conditionalFormatting>
  <conditionalFormatting sqref="O79">
    <cfRule type="cellIs" dxfId="530" priority="1913" operator="equal">
      <formula>"NO ESTÁ ACORDE A ITEM 5.2.1 (T.R.)"</formula>
    </cfRule>
  </conditionalFormatting>
  <conditionalFormatting sqref="O79">
    <cfRule type="cellIs" dxfId="529" priority="1914" operator="equal">
      <formula>"ACORDE A ITEM 5.2.1 (T.R.)"</formula>
    </cfRule>
  </conditionalFormatting>
  <conditionalFormatting sqref="M57">
    <cfRule type="expression" dxfId="528" priority="1871">
      <formula>L57="NO CUMPLE"</formula>
    </cfRule>
  </conditionalFormatting>
  <conditionalFormatting sqref="M57">
    <cfRule type="expression" dxfId="527" priority="1872">
      <formula>L57="CUMPLE"</formula>
    </cfRule>
  </conditionalFormatting>
  <conditionalFormatting sqref="M58">
    <cfRule type="expression" dxfId="526" priority="1873">
      <formula>L58="NO CUMPLE"</formula>
    </cfRule>
  </conditionalFormatting>
  <conditionalFormatting sqref="M58">
    <cfRule type="expression" dxfId="525" priority="1874">
      <formula>L58="CUMPLE"</formula>
    </cfRule>
  </conditionalFormatting>
  <conditionalFormatting sqref="M60">
    <cfRule type="expression" dxfId="524" priority="1879">
      <formula>L60="NO CUMPLE"</formula>
    </cfRule>
  </conditionalFormatting>
  <conditionalFormatting sqref="M60">
    <cfRule type="expression" dxfId="523" priority="1880">
      <formula>L60="CUMPLE"</formula>
    </cfRule>
  </conditionalFormatting>
  <conditionalFormatting sqref="J57">
    <cfRule type="cellIs" dxfId="522" priority="1883" operator="equal">
      <formula>"NO CUMPLE"</formula>
    </cfRule>
  </conditionalFormatting>
  <conditionalFormatting sqref="J57">
    <cfRule type="cellIs" dxfId="521" priority="1884" operator="equal">
      <formula>"CUMPLE"</formula>
    </cfRule>
  </conditionalFormatting>
  <conditionalFormatting sqref="L57:L59">
    <cfRule type="cellIs" dxfId="520" priority="1885" operator="equal">
      <formula>"NO CUMPLE"</formula>
    </cfRule>
  </conditionalFormatting>
  <conditionalFormatting sqref="L57:L59">
    <cfRule type="cellIs" dxfId="519" priority="1886" operator="equal">
      <formula>"CUMPLE"</formula>
    </cfRule>
  </conditionalFormatting>
  <conditionalFormatting sqref="J58:J59">
    <cfRule type="cellIs" dxfId="518" priority="1887" operator="equal">
      <formula>"NO CUMPLE"</formula>
    </cfRule>
  </conditionalFormatting>
  <conditionalFormatting sqref="J58:J59">
    <cfRule type="cellIs" dxfId="517" priority="1888" operator="equal">
      <formula>"CUMPLE"</formula>
    </cfRule>
  </conditionalFormatting>
  <conditionalFormatting sqref="J60">
    <cfRule type="cellIs" dxfId="516" priority="1889" operator="equal">
      <formula>"NO CUMPLE"</formula>
    </cfRule>
  </conditionalFormatting>
  <conditionalFormatting sqref="J60">
    <cfRule type="cellIs" dxfId="515" priority="1890" operator="equal">
      <formula>"CUMPLE"</formula>
    </cfRule>
  </conditionalFormatting>
  <conditionalFormatting sqref="J61:J62">
    <cfRule type="cellIs" dxfId="514" priority="1891" operator="equal">
      <formula>"NO CUMPLE"</formula>
    </cfRule>
  </conditionalFormatting>
  <conditionalFormatting sqref="J61:J62">
    <cfRule type="cellIs" dxfId="513" priority="1892" operator="equal">
      <formula>"CUMPLE"</formula>
    </cfRule>
  </conditionalFormatting>
  <conditionalFormatting sqref="L60:L62">
    <cfRule type="cellIs" dxfId="512" priority="1893" operator="equal">
      <formula>"NO CUMPLE"</formula>
    </cfRule>
  </conditionalFormatting>
  <conditionalFormatting sqref="L60:L62">
    <cfRule type="cellIs" dxfId="511" priority="1894" operator="equal">
      <formula>"CUMPLE"</formula>
    </cfRule>
  </conditionalFormatting>
  <conditionalFormatting sqref="M61">
    <cfRule type="expression" dxfId="510" priority="1895">
      <formula>L61="NO CUMPLE"</formula>
    </cfRule>
  </conditionalFormatting>
  <conditionalFormatting sqref="M61">
    <cfRule type="expression" dxfId="509" priority="1896">
      <formula>L61="CUMPLE"</formula>
    </cfRule>
  </conditionalFormatting>
  <conditionalFormatting sqref="J63">
    <cfRule type="cellIs" dxfId="508" priority="1897" operator="equal">
      <formula>"NO CUMPLE"</formula>
    </cfRule>
  </conditionalFormatting>
  <conditionalFormatting sqref="J63">
    <cfRule type="cellIs" dxfId="507" priority="1898" operator="equal">
      <formula>"CUMPLE"</formula>
    </cfRule>
  </conditionalFormatting>
  <conditionalFormatting sqref="J64:J65">
    <cfRule type="cellIs" dxfId="506" priority="1899" operator="equal">
      <formula>"NO CUMPLE"</formula>
    </cfRule>
  </conditionalFormatting>
  <conditionalFormatting sqref="J64:J65">
    <cfRule type="cellIs" dxfId="505" priority="1900" operator="equal">
      <formula>"CUMPLE"</formula>
    </cfRule>
  </conditionalFormatting>
  <conditionalFormatting sqref="M63">
    <cfRule type="expression" dxfId="504" priority="1901">
      <formula>L63="NO CUMPLE"</formula>
    </cfRule>
  </conditionalFormatting>
  <conditionalFormatting sqref="M63">
    <cfRule type="expression" dxfId="503" priority="1902">
      <formula>L63="CUMPLE"</formula>
    </cfRule>
  </conditionalFormatting>
  <conditionalFormatting sqref="L63:L65">
    <cfRule type="cellIs" dxfId="502" priority="1903" operator="equal">
      <formula>"NO CUMPLE"</formula>
    </cfRule>
  </conditionalFormatting>
  <conditionalFormatting sqref="L63:L65">
    <cfRule type="cellIs" dxfId="501" priority="1904" operator="equal">
      <formula>"CUMPLE"</formula>
    </cfRule>
  </conditionalFormatting>
  <conditionalFormatting sqref="K64:K65">
    <cfRule type="expression" dxfId="500" priority="1905">
      <formula>J64="NO CUMPLE"</formula>
    </cfRule>
  </conditionalFormatting>
  <conditionalFormatting sqref="K64:K65">
    <cfRule type="expression" dxfId="499" priority="1906">
      <formula>J64="CUMPLE"</formula>
    </cfRule>
  </conditionalFormatting>
  <conditionalFormatting sqref="M64">
    <cfRule type="expression" dxfId="498" priority="1907">
      <formula>L64="NO CUMPLE"</formula>
    </cfRule>
  </conditionalFormatting>
  <conditionalFormatting sqref="M64">
    <cfRule type="expression" dxfId="497" priority="1908">
      <formula>L64="CUMPLE"</formula>
    </cfRule>
  </conditionalFormatting>
  <conditionalFormatting sqref="K63">
    <cfRule type="expression" dxfId="496" priority="1909">
      <formula>J63="NO CUMPLE"</formula>
    </cfRule>
  </conditionalFormatting>
  <conditionalFormatting sqref="K63">
    <cfRule type="expression" dxfId="495" priority="1910">
      <formula>J63="CUMPLE"</formula>
    </cfRule>
  </conditionalFormatting>
  <conditionalFormatting sqref="M79">
    <cfRule type="expression" dxfId="494" priority="1829">
      <formula>L79="NO CUMPLE"</formula>
    </cfRule>
  </conditionalFormatting>
  <conditionalFormatting sqref="M79">
    <cfRule type="expression" dxfId="493" priority="1830">
      <formula>L79="CUMPLE"</formula>
    </cfRule>
  </conditionalFormatting>
  <conditionalFormatting sqref="M80">
    <cfRule type="expression" dxfId="492" priority="1831">
      <formula>L80="NO CUMPLE"</formula>
    </cfRule>
  </conditionalFormatting>
  <conditionalFormatting sqref="M80">
    <cfRule type="expression" dxfId="491" priority="1832">
      <formula>L80="CUMPLE"</formula>
    </cfRule>
  </conditionalFormatting>
  <conditionalFormatting sqref="M82">
    <cfRule type="expression" dxfId="490" priority="1837">
      <formula>L82="NO CUMPLE"</formula>
    </cfRule>
  </conditionalFormatting>
  <conditionalFormatting sqref="M82">
    <cfRule type="expression" dxfId="489" priority="1838">
      <formula>L82="CUMPLE"</formula>
    </cfRule>
  </conditionalFormatting>
  <conditionalFormatting sqref="L79:L81">
    <cfRule type="cellIs" dxfId="488" priority="1843" operator="equal">
      <formula>"NO CUMPLE"</formula>
    </cfRule>
  </conditionalFormatting>
  <conditionalFormatting sqref="L79:L81">
    <cfRule type="cellIs" dxfId="487" priority="1844" operator="equal">
      <formula>"CUMPLE"</formula>
    </cfRule>
  </conditionalFormatting>
  <conditionalFormatting sqref="L82:L84">
    <cfRule type="cellIs" dxfId="486" priority="1851" operator="equal">
      <formula>"NO CUMPLE"</formula>
    </cfRule>
  </conditionalFormatting>
  <conditionalFormatting sqref="L82:L84">
    <cfRule type="cellIs" dxfId="485" priority="1852" operator="equal">
      <formula>"CUMPLE"</formula>
    </cfRule>
  </conditionalFormatting>
  <conditionalFormatting sqref="M83">
    <cfRule type="expression" dxfId="484" priority="1853">
      <formula>L83="NO CUMPLE"</formula>
    </cfRule>
  </conditionalFormatting>
  <conditionalFormatting sqref="M83">
    <cfRule type="expression" dxfId="483" priority="1854">
      <formula>L83="CUMPLE"</formula>
    </cfRule>
  </conditionalFormatting>
  <conditionalFormatting sqref="J85">
    <cfRule type="cellIs" dxfId="482" priority="1855" operator="equal">
      <formula>"NO CUMPLE"</formula>
    </cfRule>
  </conditionalFormatting>
  <conditionalFormatting sqref="J85">
    <cfRule type="cellIs" dxfId="481" priority="1856" operator="equal">
      <formula>"CUMPLE"</formula>
    </cfRule>
  </conditionalFormatting>
  <conditionalFormatting sqref="J86:J87">
    <cfRule type="cellIs" dxfId="480" priority="1857" operator="equal">
      <formula>"NO CUMPLE"</formula>
    </cfRule>
  </conditionalFormatting>
  <conditionalFormatting sqref="J86:J87">
    <cfRule type="cellIs" dxfId="479" priority="1858" operator="equal">
      <formula>"CUMPLE"</formula>
    </cfRule>
  </conditionalFormatting>
  <conditionalFormatting sqref="M85">
    <cfRule type="expression" dxfId="478" priority="1859">
      <formula>L85="NO CUMPLE"</formula>
    </cfRule>
  </conditionalFormatting>
  <conditionalFormatting sqref="M85">
    <cfRule type="expression" dxfId="477" priority="1860">
      <formula>L85="CUMPLE"</formula>
    </cfRule>
  </conditionalFormatting>
  <conditionalFormatting sqref="L85:L87">
    <cfRule type="cellIs" dxfId="476" priority="1861" operator="equal">
      <formula>"NO CUMPLE"</formula>
    </cfRule>
  </conditionalFormatting>
  <conditionalFormatting sqref="L85:L87">
    <cfRule type="cellIs" dxfId="475" priority="1862" operator="equal">
      <formula>"CUMPLE"</formula>
    </cfRule>
  </conditionalFormatting>
  <conditionalFormatting sqref="K86:K87">
    <cfRule type="expression" dxfId="474" priority="1863">
      <formula>J86="NO CUMPLE"</formula>
    </cfRule>
  </conditionalFormatting>
  <conditionalFormatting sqref="K86:K87">
    <cfRule type="expression" dxfId="473" priority="1864">
      <formula>J86="CUMPLE"</formula>
    </cfRule>
  </conditionalFormatting>
  <conditionalFormatting sqref="M86">
    <cfRule type="expression" dxfId="472" priority="1865">
      <formula>L86="NO CUMPLE"</formula>
    </cfRule>
  </conditionalFormatting>
  <conditionalFormatting sqref="M86">
    <cfRule type="expression" dxfId="471" priority="1866">
      <formula>L86="CUMPLE"</formula>
    </cfRule>
  </conditionalFormatting>
  <conditionalFormatting sqref="K85">
    <cfRule type="expression" dxfId="470" priority="1867">
      <formula>J85="NO CUMPLE"</formula>
    </cfRule>
  </conditionalFormatting>
  <conditionalFormatting sqref="K85">
    <cfRule type="expression" dxfId="469" priority="1868">
      <formula>J85="CUMPLE"</formula>
    </cfRule>
  </conditionalFormatting>
  <conditionalFormatting sqref="E41">
    <cfRule type="notContainsBlanks" dxfId="468" priority="1614">
      <formula>LEN(TRIM(E41))&gt;0</formula>
    </cfRule>
  </conditionalFormatting>
  <conditionalFormatting sqref="D41">
    <cfRule type="notContainsBlanks" dxfId="467" priority="1615">
      <formula>LEN(TRIM(D41))&gt;0</formula>
    </cfRule>
  </conditionalFormatting>
  <conditionalFormatting sqref="C41">
    <cfRule type="notContainsBlanks" dxfId="466" priority="1616">
      <formula>LEN(TRIM(C41))&gt;0</formula>
    </cfRule>
  </conditionalFormatting>
  <conditionalFormatting sqref="H41">
    <cfRule type="notContainsBlanks" dxfId="465" priority="1608">
      <formula>LEN(TRIM(H41))&gt;0</formula>
    </cfRule>
  </conditionalFormatting>
  <conditionalFormatting sqref="G41">
    <cfRule type="notContainsBlanks" dxfId="464" priority="1609">
      <formula>LEN(TRIM(G41))&gt;0</formula>
    </cfRule>
  </conditionalFormatting>
  <conditionalFormatting sqref="I41">
    <cfRule type="notContainsBlanks" dxfId="463" priority="1610">
      <formula>LEN(TRIM(I41))&gt;0</formula>
    </cfRule>
  </conditionalFormatting>
  <conditionalFormatting sqref="F41">
    <cfRule type="notContainsBlanks" dxfId="462" priority="1604">
      <formula>LEN(TRIM(F41))&gt;0</formula>
    </cfRule>
  </conditionalFormatting>
  <conditionalFormatting sqref="F63">
    <cfRule type="notContainsBlanks" dxfId="461" priority="1595">
      <formula>LEN(TRIM(F63))&gt;0</formula>
    </cfRule>
  </conditionalFormatting>
  <conditionalFormatting sqref="G63">
    <cfRule type="notContainsBlanks" dxfId="460" priority="1600">
      <formula>LEN(TRIM(G63))&gt;0</formula>
    </cfRule>
  </conditionalFormatting>
  <conditionalFormatting sqref="E63">
    <cfRule type="notContainsBlanks" dxfId="459" priority="1601">
      <formula>LEN(TRIM(E63))&gt;0</formula>
    </cfRule>
  </conditionalFormatting>
  <conditionalFormatting sqref="D63">
    <cfRule type="notContainsBlanks" dxfId="458" priority="1602">
      <formula>LEN(TRIM(D63))&gt;0</formula>
    </cfRule>
  </conditionalFormatting>
  <conditionalFormatting sqref="C63">
    <cfRule type="notContainsBlanks" dxfId="457" priority="1603">
      <formula>LEN(TRIM(C63))&gt;0</formula>
    </cfRule>
  </conditionalFormatting>
  <conditionalFormatting sqref="H63">
    <cfRule type="notContainsBlanks" dxfId="456" priority="1592">
      <formula>LEN(TRIM(H63))&gt;0</formula>
    </cfRule>
  </conditionalFormatting>
  <conditionalFormatting sqref="I63">
    <cfRule type="notContainsBlanks" dxfId="455" priority="1591">
      <formula>LEN(TRIM(I63))&gt;0</formula>
    </cfRule>
  </conditionalFormatting>
  <conditionalFormatting sqref="S35">
    <cfRule type="cellIs" dxfId="454" priority="1320" operator="greaterThan">
      <formula>0</formula>
    </cfRule>
  </conditionalFormatting>
  <conditionalFormatting sqref="S35">
    <cfRule type="cellIs" dxfId="453" priority="1321" operator="equal">
      <formula>0</formula>
    </cfRule>
  </conditionalFormatting>
  <conditionalFormatting sqref="Q35">
    <cfRule type="containsBlanks" dxfId="452" priority="1327">
      <formula>LEN(TRIM(Q35))=0</formula>
    </cfRule>
  </conditionalFormatting>
  <conditionalFormatting sqref="Q35">
    <cfRule type="cellIs" dxfId="451" priority="1328" operator="equal">
      <formula>"REQUERIMIENTOS SUBSANADOS"</formula>
    </cfRule>
  </conditionalFormatting>
  <conditionalFormatting sqref="Q35">
    <cfRule type="containsText" dxfId="450" priority="1329" operator="containsText" text="NO SUBSANABLE">
      <formula>NOT(ISERROR(SEARCH(("NO SUBSANABLE"),(Q35))))</formula>
    </cfRule>
  </conditionalFormatting>
  <conditionalFormatting sqref="Q35">
    <cfRule type="containsText" dxfId="449" priority="1330" operator="containsText" text="PENDIENTES POR SUBSANAR">
      <formula>NOT(ISERROR(SEARCH(("PENDIENTES POR SUBSANAR"),(Q35))))</formula>
    </cfRule>
  </conditionalFormatting>
  <conditionalFormatting sqref="Q35">
    <cfRule type="containsText" dxfId="448" priority="1331" operator="containsText" text="SIN OBSERVACIÓN">
      <formula>NOT(ISERROR(SEARCH(("SIN OBSERVACIÓN"),(Q35))))</formula>
    </cfRule>
  </conditionalFormatting>
  <conditionalFormatting sqref="S38 S41">
    <cfRule type="cellIs" dxfId="447" priority="1303" operator="greaterThan">
      <formula>0</formula>
    </cfRule>
  </conditionalFormatting>
  <conditionalFormatting sqref="S38 S41">
    <cfRule type="cellIs" dxfId="446" priority="1304" operator="equal">
      <formula>0</formula>
    </cfRule>
  </conditionalFormatting>
  <conditionalFormatting sqref="P38 P41">
    <cfRule type="expression" dxfId="445" priority="1305">
      <formula>Q38="NO SUBSANABLE"</formula>
    </cfRule>
  </conditionalFormatting>
  <conditionalFormatting sqref="P38 P41">
    <cfRule type="expression" dxfId="444" priority="1306">
      <formula>Q38="REQUERIMIENTOS SUBSANADOS"</formula>
    </cfRule>
  </conditionalFormatting>
  <conditionalFormatting sqref="P38 P41">
    <cfRule type="expression" dxfId="443" priority="1307">
      <formula>Q38="PENDIENTES POR SUBSANAR"</formula>
    </cfRule>
  </conditionalFormatting>
  <conditionalFormatting sqref="P38 P41">
    <cfRule type="expression" dxfId="442" priority="1308">
      <formula>Q38="SIN OBSERVACIÓN"</formula>
    </cfRule>
  </conditionalFormatting>
  <conditionalFormatting sqref="P38 P41">
    <cfRule type="containsBlanks" dxfId="441" priority="1309">
      <formula>LEN(TRIM(P38))=0</formula>
    </cfRule>
  </conditionalFormatting>
  <conditionalFormatting sqref="Q38 Q41">
    <cfRule type="containsBlanks" dxfId="440" priority="1310">
      <formula>LEN(TRIM(Q38))=0</formula>
    </cfRule>
  </conditionalFormatting>
  <conditionalFormatting sqref="Q38 Q41">
    <cfRule type="cellIs" dxfId="439" priority="1311" operator="equal">
      <formula>"REQUERIMIENTOS SUBSANADOS"</formula>
    </cfRule>
  </conditionalFormatting>
  <conditionalFormatting sqref="Q38 Q41">
    <cfRule type="containsText" dxfId="438" priority="1312" operator="containsText" text="NO SUBSANABLE">
      <formula>NOT(ISERROR(SEARCH(("NO SUBSANABLE"),(Q38))))</formula>
    </cfRule>
  </conditionalFormatting>
  <conditionalFormatting sqref="Q38 Q41">
    <cfRule type="containsText" dxfId="437" priority="1313" operator="containsText" text="PENDIENTES POR SUBSANAR">
      <formula>NOT(ISERROR(SEARCH(("PENDIENTES POR SUBSANAR"),(Q38))))</formula>
    </cfRule>
  </conditionalFormatting>
  <conditionalFormatting sqref="Q38 Q41">
    <cfRule type="containsText" dxfId="436" priority="1314" operator="containsText" text="SIN OBSERVACIÓN">
      <formula>NOT(ISERROR(SEARCH(("SIN OBSERVACIÓN"),(Q38))))</formula>
    </cfRule>
  </conditionalFormatting>
  <conditionalFormatting sqref="R41">
    <cfRule type="containsBlanks" dxfId="435" priority="1315">
      <formula>LEN(TRIM(R41))=0</formula>
    </cfRule>
  </conditionalFormatting>
  <conditionalFormatting sqref="R41">
    <cfRule type="cellIs" dxfId="434" priority="1316" operator="equal">
      <formula>"NO CUMPLEN CON LO SOLICITADO"</formula>
    </cfRule>
  </conditionalFormatting>
  <conditionalFormatting sqref="R41">
    <cfRule type="cellIs" dxfId="433" priority="1317" operator="equal">
      <formula>"CUMPLEN CON LO SOLICITADO"</formula>
    </cfRule>
  </conditionalFormatting>
  <conditionalFormatting sqref="R41">
    <cfRule type="cellIs" dxfId="432" priority="1318" operator="equal">
      <formula>"PENDIENTES"</formula>
    </cfRule>
  </conditionalFormatting>
  <conditionalFormatting sqref="R41">
    <cfRule type="cellIs" dxfId="431" priority="1319" operator="equal">
      <formula>"NINGUNO"</formula>
    </cfRule>
  </conditionalFormatting>
  <conditionalFormatting sqref="P57">
    <cfRule type="expression" dxfId="430" priority="1288">
      <formula>Q57="NO SUBSANABLE"</formula>
    </cfRule>
  </conditionalFormatting>
  <conditionalFormatting sqref="P57">
    <cfRule type="expression" dxfId="429" priority="1289">
      <formula>Q57="REQUERIMIENTOS SUBSANADOS"</formula>
    </cfRule>
  </conditionalFormatting>
  <conditionalFormatting sqref="P57">
    <cfRule type="expression" dxfId="428" priority="1290">
      <formula>Q57="PENDIENTES POR SUBSANAR"</formula>
    </cfRule>
  </conditionalFormatting>
  <conditionalFormatting sqref="P57">
    <cfRule type="expression" dxfId="427" priority="1291">
      <formula>Q57="SIN OBSERVACIÓN"</formula>
    </cfRule>
  </conditionalFormatting>
  <conditionalFormatting sqref="P57">
    <cfRule type="containsBlanks" dxfId="426" priority="1292">
      <formula>LEN(TRIM(P57))=0</formula>
    </cfRule>
  </conditionalFormatting>
  <conditionalFormatting sqref="Q57">
    <cfRule type="containsBlanks" dxfId="425" priority="1293">
      <formula>LEN(TRIM(Q57))=0</formula>
    </cfRule>
  </conditionalFormatting>
  <conditionalFormatting sqref="Q57">
    <cfRule type="cellIs" dxfId="424" priority="1294" operator="equal">
      <formula>"REQUERIMIENTOS SUBSANADOS"</formula>
    </cfRule>
  </conditionalFormatting>
  <conditionalFormatting sqref="Q57">
    <cfRule type="containsText" dxfId="423" priority="1295" operator="containsText" text="NO SUBSANABLE">
      <formula>NOT(ISERROR(SEARCH(("NO SUBSANABLE"),(Q57))))</formula>
    </cfRule>
  </conditionalFormatting>
  <conditionalFormatting sqref="Q57">
    <cfRule type="containsText" dxfId="422" priority="1296" operator="containsText" text="PENDIENTES POR SUBSANAR">
      <formula>NOT(ISERROR(SEARCH(("PENDIENTES POR SUBSANAR"),(Q57))))</formula>
    </cfRule>
  </conditionalFormatting>
  <conditionalFormatting sqref="Q57">
    <cfRule type="containsText" dxfId="421" priority="1297" operator="containsText" text="SIN OBSERVACIÓN">
      <formula>NOT(ISERROR(SEARCH(("SIN OBSERVACIÓN"),(Q57))))</formula>
    </cfRule>
  </conditionalFormatting>
  <conditionalFormatting sqref="P60 P63">
    <cfRule type="expression" dxfId="420" priority="1273">
      <formula>Q60="NO SUBSANABLE"</formula>
    </cfRule>
  </conditionalFormatting>
  <conditionalFormatting sqref="P60 P63">
    <cfRule type="expression" dxfId="419" priority="1274">
      <formula>Q60="REQUERIMIENTOS SUBSANADOS"</formula>
    </cfRule>
  </conditionalFormatting>
  <conditionalFormatting sqref="P60 P63">
    <cfRule type="expression" dxfId="418" priority="1275">
      <formula>Q60="PENDIENTES POR SUBSANAR"</formula>
    </cfRule>
  </conditionalFormatting>
  <conditionalFormatting sqref="P60 P63">
    <cfRule type="expression" dxfId="417" priority="1276">
      <formula>Q60="SIN OBSERVACIÓN"</formula>
    </cfRule>
  </conditionalFormatting>
  <conditionalFormatting sqref="P60 P63">
    <cfRule type="containsBlanks" dxfId="416" priority="1277">
      <formula>LEN(TRIM(P60))=0</formula>
    </cfRule>
  </conditionalFormatting>
  <conditionalFormatting sqref="Q60 Q63">
    <cfRule type="containsBlanks" dxfId="415" priority="1278">
      <formula>LEN(TRIM(Q60))=0</formula>
    </cfRule>
  </conditionalFormatting>
  <conditionalFormatting sqref="Q60 Q63">
    <cfRule type="cellIs" dxfId="414" priority="1279" operator="equal">
      <formula>"REQUERIMIENTOS SUBSANADOS"</formula>
    </cfRule>
  </conditionalFormatting>
  <conditionalFormatting sqref="Q60 Q63">
    <cfRule type="containsText" dxfId="413" priority="1280" operator="containsText" text="NO SUBSANABLE">
      <formula>NOT(ISERROR(SEARCH(("NO SUBSANABLE"),(Q60))))</formula>
    </cfRule>
  </conditionalFormatting>
  <conditionalFormatting sqref="Q60 Q63">
    <cfRule type="containsText" dxfId="412" priority="1281" operator="containsText" text="PENDIENTES POR SUBSANAR">
      <formula>NOT(ISERROR(SEARCH(("PENDIENTES POR SUBSANAR"),(Q60))))</formula>
    </cfRule>
  </conditionalFormatting>
  <conditionalFormatting sqref="Q60 Q63">
    <cfRule type="containsText" dxfId="411" priority="1282" operator="containsText" text="SIN OBSERVACIÓN">
      <formula>NOT(ISERROR(SEARCH(("SIN OBSERVACIÓN"),(Q60))))</formula>
    </cfRule>
  </conditionalFormatting>
  <conditionalFormatting sqref="R63">
    <cfRule type="containsBlanks" dxfId="410" priority="1283">
      <formula>LEN(TRIM(R63))=0</formula>
    </cfRule>
  </conditionalFormatting>
  <conditionalFormatting sqref="R63">
    <cfRule type="cellIs" dxfId="409" priority="1284" operator="equal">
      <formula>"NO CUMPLEN CON LO SOLICITADO"</formula>
    </cfRule>
  </conditionalFormatting>
  <conditionalFormatting sqref="R63">
    <cfRule type="cellIs" dxfId="408" priority="1285" operator="equal">
      <formula>"CUMPLEN CON LO SOLICITADO"</formula>
    </cfRule>
  </conditionalFormatting>
  <conditionalFormatting sqref="R63">
    <cfRule type="cellIs" dxfId="407" priority="1286" operator="equal">
      <formula>"PENDIENTES"</formula>
    </cfRule>
  </conditionalFormatting>
  <conditionalFormatting sqref="R63">
    <cfRule type="cellIs" dxfId="406" priority="1287" operator="equal">
      <formula>"NINGUNO"</formula>
    </cfRule>
  </conditionalFormatting>
  <conditionalFormatting sqref="P82">
    <cfRule type="expression" dxfId="405" priority="1155">
      <formula>Q82="NO SUBSANABLE"</formula>
    </cfRule>
  </conditionalFormatting>
  <conditionalFormatting sqref="P82">
    <cfRule type="expression" dxfId="404" priority="1156">
      <formula>Q82="REQUERIMIENTOS SUBSANADOS"</formula>
    </cfRule>
  </conditionalFormatting>
  <conditionalFormatting sqref="P82">
    <cfRule type="expression" dxfId="403" priority="1157">
      <formula>Q82="PENDIENTES POR SUBSANAR"</formula>
    </cfRule>
  </conditionalFormatting>
  <conditionalFormatting sqref="P82">
    <cfRule type="expression" dxfId="402" priority="1158">
      <formula>Q82="SIN OBSERVACIÓN"</formula>
    </cfRule>
  </conditionalFormatting>
  <conditionalFormatting sqref="P82">
    <cfRule type="containsBlanks" dxfId="401" priority="1159">
      <formula>LEN(TRIM(P82))=0</formula>
    </cfRule>
  </conditionalFormatting>
  <conditionalFormatting sqref="Q82">
    <cfRule type="containsBlanks" dxfId="400" priority="1160">
      <formula>LEN(TRIM(Q82))=0</formula>
    </cfRule>
  </conditionalFormatting>
  <conditionalFormatting sqref="Q82">
    <cfRule type="cellIs" dxfId="399" priority="1161" operator="equal">
      <formula>"REQUERIMIENTOS SUBSANADOS"</formula>
    </cfRule>
  </conditionalFormatting>
  <conditionalFormatting sqref="Q82">
    <cfRule type="containsText" dxfId="398" priority="1162" operator="containsText" text="NO SUBSANABLE">
      <formula>NOT(ISERROR(SEARCH(("NO SUBSANABLE"),(Q82))))</formula>
    </cfRule>
  </conditionalFormatting>
  <conditionalFormatting sqref="Q82">
    <cfRule type="containsText" dxfId="397" priority="1163" operator="containsText" text="PENDIENTES POR SUBSANAR">
      <formula>NOT(ISERROR(SEARCH(("PENDIENTES POR SUBSANAR"),(Q82))))</formula>
    </cfRule>
  </conditionalFormatting>
  <conditionalFormatting sqref="Q82">
    <cfRule type="containsText" dxfId="396" priority="1164" operator="containsText" text="SIN OBSERVACIÓN">
      <formula>NOT(ISERROR(SEARCH(("SIN OBSERVACIÓN"),(Q82))))</formula>
    </cfRule>
  </conditionalFormatting>
  <conditionalFormatting sqref="N82">
    <cfRule type="expression" dxfId="395" priority="1152">
      <formula>N82=" "</formula>
    </cfRule>
  </conditionalFormatting>
  <conditionalFormatting sqref="N82">
    <cfRule type="expression" dxfId="394" priority="1153">
      <formula>N82="NO PRESENTÓ CERTIFICADO"</formula>
    </cfRule>
  </conditionalFormatting>
  <conditionalFormatting sqref="N82">
    <cfRule type="expression" dxfId="393" priority="1154">
      <formula>N82="PRESENTÓ CERTIFICADO"</formula>
    </cfRule>
  </conditionalFormatting>
  <conditionalFormatting sqref="O82">
    <cfRule type="cellIs" dxfId="392" priority="1148" operator="equal">
      <formula>"PENDIENTE POR DESCRIPCIÓN"</formula>
    </cfRule>
  </conditionalFormatting>
  <conditionalFormatting sqref="O82">
    <cfRule type="cellIs" dxfId="391" priority="1149" operator="equal">
      <formula>"DESCRIPCIÓN INSUFICIENTE"</formula>
    </cfRule>
  </conditionalFormatting>
  <conditionalFormatting sqref="O82">
    <cfRule type="cellIs" dxfId="390" priority="1150" operator="equal">
      <formula>"NO ESTÁ ACORDE A ITEM 5.2.1 (T.R.)"</formula>
    </cfRule>
  </conditionalFormatting>
  <conditionalFormatting sqref="O82">
    <cfRule type="cellIs" dxfId="389" priority="1151" operator="equal">
      <formula>"ACORDE A ITEM 5.2.1 (T.R.)"</formula>
    </cfRule>
  </conditionalFormatting>
  <conditionalFormatting sqref="J79">
    <cfRule type="cellIs" dxfId="388" priority="1132" operator="equal">
      <formula>"NO CUMPLE"</formula>
    </cfRule>
  </conditionalFormatting>
  <conditionalFormatting sqref="J79">
    <cfRule type="cellIs" dxfId="387" priority="1133" operator="equal">
      <formula>"CUMPLE"</formula>
    </cfRule>
  </conditionalFormatting>
  <conditionalFormatting sqref="J80:J81">
    <cfRule type="cellIs" dxfId="386" priority="1134" operator="equal">
      <formula>"NO CUMPLE"</formula>
    </cfRule>
  </conditionalFormatting>
  <conditionalFormatting sqref="J80:J81">
    <cfRule type="cellIs" dxfId="385" priority="1135" operator="equal">
      <formula>"CUMPLE"</formula>
    </cfRule>
  </conditionalFormatting>
  <conditionalFormatting sqref="J82">
    <cfRule type="cellIs" dxfId="384" priority="1124" operator="equal">
      <formula>"NO CUMPLE"</formula>
    </cfRule>
  </conditionalFormatting>
  <conditionalFormatting sqref="J82">
    <cfRule type="cellIs" dxfId="383" priority="1125" operator="equal">
      <formula>"CUMPLE"</formula>
    </cfRule>
  </conditionalFormatting>
  <conditionalFormatting sqref="J83:J84">
    <cfRule type="cellIs" dxfId="382" priority="1126" operator="equal">
      <formula>"NO CUMPLE"</formula>
    </cfRule>
  </conditionalFormatting>
  <conditionalFormatting sqref="J83:J84">
    <cfRule type="cellIs" dxfId="381" priority="1127" operator="equal">
      <formula>"CUMPLE"</formula>
    </cfRule>
  </conditionalFormatting>
  <conditionalFormatting sqref="H35">
    <cfRule type="notContainsBlanks" dxfId="380" priority="405">
      <formula>LEN(TRIM(H35))&gt;0</formula>
    </cfRule>
  </conditionalFormatting>
  <conditionalFormatting sqref="G35">
    <cfRule type="notContainsBlanks" dxfId="379" priority="406">
      <formula>LEN(TRIM(G35))&gt;0</formula>
    </cfRule>
  </conditionalFormatting>
  <conditionalFormatting sqref="F35 F38">
    <cfRule type="notContainsBlanks" dxfId="378" priority="407">
      <formula>LEN(TRIM(F35))&gt;0</formula>
    </cfRule>
  </conditionalFormatting>
  <conditionalFormatting sqref="E35">
    <cfRule type="notContainsBlanks" dxfId="377" priority="408">
      <formula>LEN(TRIM(E35))&gt;0</formula>
    </cfRule>
  </conditionalFormatting>
  <conditionalFormatting sqref="D35">
    <cfRule type="notContainsBlanks" dxfId="376" priority="409">
      <formula>LEN(TRIM(D35))&gt;0</formula>
    </cfRule>
  </conditionalFormatting>
  <conditionalFormatting sqref="C35">
    <cfRule type="notContainsBlanks" dxfId="375" priority="410">
      <formula>LEN(TRIM(C35))&gt;0</formula>
    </cfRule>
  </conditionalFormatting>
  <conditionalFormatting sqref="I35">
    <cfRule type="notContainsBlanks" dxfId="374" priority="411">
      <formula>LEN(TRIM(I35))&gt;0</formula>
    </cfRule>
  </conditionalFormatting>
  <conditionalFormatting sqref="H38">
    <cfRule type="notContainsBlanks" dxfId="373" priority="412">
      <formula>LEN(TRIM(H38))&gt;0</formula>
    </cfRule>
  </conditionalFormatting>
  <conditionalFormatting sqref="G38">
    <cfRule type="notContainsBlanks" dxfId="372" priority="413">
      <formula>LEN(TRIM(G38))&gt;0</formula>
    </cfRule>
  </conditionalFormatting>
  <conditionalFormatting sqref="E38">
    <cfRule type="notContainsBlanks" dxfId="371" priority="414">
      <formula>LEN(TRIM(E38))&gt;0</formula>
    </cfRule>
  </conditionalFormatting>
  <conditionalFormatting sqref="D38">
    <cfRule type="notContainsBlanks" dxfId="370" priority="415">
      <formula>LEN(TRIM(D38))&gt;0</formula>
    </cfRule>
  </conditionalFormatting>
  <conditionalFormatting sqref="C38">
    <cfRule type="notContainsBlanks" dxfId="369" priority="416">
      <formula>LEN(TRIM(C38))&gt;0</formula>
    </cfRule>
  </conditionalFormatting>
  <conditionalFormatting sqref="I38">
    <cfRule type="notContainsBlanks" dxfId="368" priority="417">
      <formula>LEN(TRIM(I38))&gt;0</formula>
    </cfRule>
  </conditionalFormatting>
  <conditionalFormatting sqref="H79">
    <cfRule type="notContainsBlanks" dxfId="367" priority="393">
      <formula>LEN(TRIM(H79))&gt;0</formula>
    </cfRule>
  </conditionalFormatting>
  <conditionalFormatting sqref="D79">
    <cfRule type="notContainsBlanks" dxfId="366" priority="397">
      <formula>LEN(TRIM(D79))&gt;0</formula>
    </cfRule>
  </conditionalFormatting>
  <conditionalFormatting sqref="I79">
    <cfRule type="notContainsBlanks" dxfId="365" priority="399">
      <formula>LEN(TRIM(I79))&gt;0</formula>
    </cfRule>
  </conditionalFormatting>
  <conditionalFormatting sqref="D82">
    <cfRule type="notContainsBlanks" dxfId="364" priority="403">
      <formula>LEN(TRIM(D82))&gt;0</formula>
    </cfRule>
  </conditionalFormatting>
  <conditionalFormatting sqref="H82">
    <cfRule type="notContainsBlanks" dxfId="363" priority="390">
      <formula>LEN(TRIM(H82))&gt;0</formula>
    </cfRule>
  </conditionalFormatting>
  <conditionalFormatting sqref="I82">
    <cfRule type="notContainsBlanks" dxfId="362" priority="391">
      <formula>LEN(TRIM(I82))&gt;0</formula>
    </cfRule>
  </conditionalFormatting>
  <conditionalFormatting sqref="R79">
    <cfRule type="containsBlanks" dxfId="361" priority="303">
      <formula>LEN(TRIM(R79))=0</formula>
    </cfRule>
  </conditionalFormatting>
  <conditionalFormatting sqref="R79">
    <cfRule type="cellIs" dxfId="360" priority="304" operator="equal">
      <formula>"NO CUMPLEN CON LO SOLICITADO"</formula>
    </cfRule>
  </conditionalFormatting>
  <conditionalFormatting sqref="R79">
    <cfRule type="cellIs" dxfId="359" priority="305" operator="equal">
      <formula>"CUMPLEN CON LO SOLICITADO"</formula>
    </cfRule>
  </conditionalFormatting>
  <conditionalFormatting sqref="R79">
    <cfRule type="cellIs" dxfId="358" priority="306" operator="equal">
      <formula>"PENDIENTES"</formula>
    </cfRule>
  </conditionalFormatting>
  <conditionalFormatting sqref="R79">
    <cfRule type="cellIs" dxfId="357" priority="307" operator="equal">
      <formula>"NINGUNO"</formula>
    </cfRule>
  </conditionalFormatting>
  <conditionalFormatting sqref="R82">
    <cfRule type="containsBlanks" dxfId="356" priority="298">
      <formula>LEN(TRIM(R82))=0</formula>
    </cfRule>
  </conditionalFormatting>
  <conditionalFormatting sqref="R82">
    <cfRule type="cellIs" dxfId="355" priority="299" operator="equal">
      <formula>"NO CUMPLEN CON LO SOLICITADO"</formula>
    </cfRule>
  </conditionalFormatting>
  <conditionalFormatting sqref="R82">
    <cfRule type="cellIs" dxfId="354" priority="300" operator="equal">
      <formula>"CUMPLEN CON LO SOLICITADO"</formula>
    </cfRule>
  </conditionalFormatting>
  <conditionalFormatting sqref="R82">
    <cfRule type="cellIs" dxfId="353" priority="301" operator="equal">
      <formula>"PENDIENTES"</formula>
    </cfRule>
  </conditionalFormatting>
  <conditionalFormatting sqref="R82">
    <cfRule type="cellIs" dxfId="352" priority="302" operator="equal">
      <formula>"NINGUNO"</formula>
    </cfRule>
  </conditionalFormatting>
  <conditionalFormatting sqref="R57">
    <cfRule type="containsBlanks" dxfId="351" priority="293">
      <formula>LEN(TRIM(R57))=0</formula>
    </cfRule>
  </conditionalFormatting>
  <conditionalFormatting sqref="R57">
    <cfRule type="cellIs" dxfId="350" priority="294" operator="equal">
      <formula>"NO CUMPLEN CON LO SOLICITADO"</formula>
    </cfRule>
  </conditionalFormatting>
  <conditionalFormatting sqref="R57">
    <cfRule type="cellIs" dxfId="349" priority="295" operator="equal">
      <formula>"CUMPLEN CON LO SOLICITADO"</formula>
    </cfRule>
  </conditionalFormatting>
  <conditionalFormatting sqref="R57">
    <cfRule type="cellIs" dxfId="348" priority="296" operator="equal">
      <formula>"PENDIENTES"</formula>
    </cfRule>
  </conditionalFormatting>
  <conditionalFormatting sqref="R57">
    <cfRule type="cellIs" dxfId="347" priority="297" operator="equal">
      <formula>"NINGUNO"</formula>
    </cfRule>
  </conditionalFormatting>
  <conditionalFormatting sqref="R60">
    <cfRule type="containsBlanks" dxfId="346" priority="288">
      <formula>LEN(TRIM(R60))=0</formula>
    </cfRule>
  </conditionalFormatting>
  <conditionalFormatting sqref="R60">
    <cfRule type="cellIs" dxfId="345" priority="289" operator="equal">
      <formula>"NO CUMPLEN CON LO SOLICITADO"</formula>
    </cfRule>
  </conditionalFormatting>
  <conditionalFormatting sqref="R60">
    <cfRule type="cellIs" dxfId="344" priority="290" operator="equal">
      <formula>"CUMPLEN CON LO SOLICITADO"</formula>
    </cfRule>
  </conditionalFormatting>
  <conditionalFormatting sqref="R60">
    <cfRule type="cellIs" dxfId="343" priority="291" operator="equal">
      <formula>"PENDIENTES"</formula>
    </cfRule>
  </conditionalFormatting>
  <conditionalFormatting sqref="R60">
    <cfRule type="cellIs" dxfId="342" priority="292" operator="equal">
      <formula>"NINGUNO"</formula>
    </cfRule>
  </conditionalFormatting>
  <conditionalFormatting sqref="R35">
    <cfRule type="containsBlanks" dxfId="341" priority="283">
      <formula>LEN(TRIM(R35))=0</formula>
    </cfRule>
  </conditionalFormatting>
  <conditionalFormatting sqref="R35">
    <cfRule type="cellIs" dxfId="340" priority="284" operator="equal">
      <formula>"NO CUMPLEN CON LO SOLICITADO"</formula>
    </cfRule>
  </conditionalFormatting>
  <conditionalFormatting sqref="R35">
    <cfRule type="cellIs" dxfId="339" priority="285" operator="equal">
      <formula>"CUMPLEN CON LO SOLICITADO"</formula>
    </cfRule>
  </conditionalFormatting>
  <conditionalFormatting sqref="R35">
    <cfRule type="cellIs" dxfId="338" priority="286" operator="equal">
      <formula>"PENDIENTES"</formula>
    </cfRule>
  </conditionalFormatting>
  <conditionalFormatting sqref="R35">
    <cfRule type="cellIs" dxfId="337" priority="287" operator="equal">
      <formula>"NINGUNO"</formula>
    </cfRule>
  </conditionalFormatting>
  <conditionalFormatting sqref="R38">
    <cfRule type="containsBlanks" dxfId="336" priority="278">
      <formula>LEN(TRIM(R38))=0</formula>
    </cfRule>
  </conditionalFormatting>
  <conditionalFormatting sqref="R38">
    <cfRule type="cellIs" dxfId="335" priority="279" operator="equal">
      <formula>"NO CUMPLEN CON LO SOLICITADO"</formula>
    </cfRule>
  </conditionalFormatting>
  <conditionalFormatting sqref="R38">
    <cfRule type="cellIs" dxfId="334" priority="280" operator="equal">
      <formula>"CUMPLEN CON LO SOLICITADO"</formula>
    </cfRule>
  </conditionalFormatting>
  <conditionalFormatting sqref="R38">
    <cfRule type="cellIs" dxfId="333" priority="281" operator="equal">
      <formula>"PENDIENTES"</formula>
    </cfRule>
  </conditionalFormatting>
  <conditionalFormatting sqref="R38">
    <cfRule type="cellIs" dxfId="332" priority="282" operator="equal">
      <formula>"NINGUNO"</formula>
    </cfRule>
  </conditionalFormatting>
  <conditionalFormatting sqref="K39:K40">
    <cfRule type="expression" dxfId="331" priority="66">
      <formula>J39="NO CUMPLE"</formula>
    </cfRule>
  </conditionalFormatting>
  <conditionalFormatting sqref="K39:K40">
    <cfRule type="expression" dxfId="330" priority="67">
      <formula>J39="CUMPLE"</formula>
    </cfRule>
  </conditionalFormatting>
  <conditionalFormatting sqref="K38">
    <cfRule type="expression" dxfId="329" priority="68">
      <formula>J38="NO CUMPLE"</formula>
    </cfRule>
  </conditionalFormatting>
  <conditionalFormatting sqref="K38">
    <cfRule type="expression" dxfId="328" priority="69">
      <formula>J38="CUMPLE"</formula>
    </cfRule>
  </conditionalFormatting>
  <conditionalFormatting sqref="K58:K59">
    <cfRule type="expression" dxfId="327" priority="62">
      <formula>J58="NO CUMPLE"</formula>
    </cfRule>
  </conditionalFormatting>
  <conditionalFormatting sqref="K58:K59">
    <cfRule type="expression" dxfId="326" priority="63">
      <formula>J58="CUMPLE"</formula>
    </cfRule>
  </conditionalFormatting>
  <conditionalFormatting sqref="K57">
    <cfRule type="expression" dxfId="325" priority="64">
      <formula>J57="NO CUMPLE"</formula>
    </cfRule>
  </conditionalFormatting>
  <conditionalFormatting sqref="K57">
    <cfRule type="expression" dxfId="324" priority="65">
      <formula>J57="CUMPLE"</formula>
    </cfRule>
  </conditionalFormatting>
  <conditionalFormatting sqref="K61:K62">
    <cfRule type="expression" dxfId="323" priority="58">
      <formula>J61="NO CUMPLE"</formula>
    </cfRule>
  </conditionalFormatting>
  <conditionalFormatting sqref="K61:K62">
    <cfRule type="expression" dxfId="322" priority="59">
      <formula>J61="CUMPLE"</formula>
    </cfRule>
  </conditionalFormatting>
  <conditionalFormatting sqref="K60">
    <cfRule type="expression" dxfId="321" priority="60">
      <formula>J60="NO CUMPLE"</formula>
    </cfRule>
  </conditionalFormatting>
  <conditionalFormatting sqref="K60">
    <cfRule type="expression" dxfId="320" priority="61">
      <formula>J60="CUMPLE"</formula>
    </cfRule>
  </conditionalFormatting>
  <conditionalFormatting sqref="K80:K81">
    <cfRule type="expression" dxfId="319" priority="54">
      <formula>J80="NO CUMPLE"</formula>
    </cfRule>
  </conditionalFormatting>
  <conditionalFormatting sqref="K80:K81">
    <cfRule type="expression" dxfId="318" priority="55">
      <formula>J80="CUMPLE"</formula>
    </cfRule>
  </conditionalFormatting>
  <conditionalFormatting sqref="K79">
    <cfRule type="expression" dxfId="317" priority="56">
      <formula>J79="NO CUMPLE"</formula>
    </cfRule>
  </conditionalFormatting>
  <conditionalFormatting sqref="K79">
    <cfRule type="expression" dxfId="316" priority="57">
      <formula>J79="CUMPLE"</formula>
    </cfRule>
  </conditionalFormatting>
  <conditionalFormatting sqref="K83:K84">
    <cfRule type="expression" dxfId="315" priority="50">
      <formula>J83="NO CUMPLE"</formula>
    </cfRule>
  </conditionalFormatting>
  <conditionalFormatting sqref="K83:K84">
    <cfRule type="expression" dxfId="314" priority="51">
      <formula>J83="CUMPLE"</formula>
    </cfRule>
  </conditionalFormatting>
  <conditionalFormatting sqref="K82">
    <cfRule type="expression" dxfId="313" priority="52">
      <formula>J82="NO CUMPLE"</formula>
    </cfRule>
  </conditionalFormatting>
  <conditionalFormatting sqref="K82">
    <cfRule type="expression" dxfId="312" priority="53">
      <formula>J82="CUMPLE"</formula>
    </cfRule>
  </conditionalFormatting>
  <conditionalFormatting sqref="H13">
    <cfRule type="notContainsBlanks" dxfId="311" priority="43">
      <formula>LEN(TRIM(H13))&gt;0</formula>
    </cfRule>
  </conditionalFormatting>
  <conditionalFormatting sqref="G13">
    <cfRule type="notContainsBlanks" dxfId="310" priority="44">
      <formula>LEN(TRIM(G13))&gt;0</formula>
    </cfRule>
  </conditionalFormatting>
  <conditionalFormatting sqref="F13">
    <cfRule type="notContainsBlanks" dxfId="309" priority="45">
      <formula>LEN(TRIM(F13))&gt;0</formula>
    </cfRule>
  </conditionalFormatting>
  <conditionalFormatting sqref="E13">
    <cfRule type="notContainsBlanks" dxfId="308" priority="46">
      <formula>LEN(TRIM(E13))&gt;0</formula>
    </cfRule>
  </conditionalFormatting>
  <conditionalFormatting sqref="D13">
    <cfRule type="notContainsBlanks" dxfId="307" priority="47">
      <formula>LEN(TRIM(D13))&gt;0</formula>
    </cfRule>
  </conditionalFormatting>
  <conditionalFormatting sqref="C13">
    <cfRule type="notContainsBlanks" dxfId="306" priority="48">
      <formula>LEN(TRIM(C13))&gt;0</formula>
    </cfRule>
  </conditionalFormatting>
  <conditionalFormatting sqref="I13">
    <cfRule type="notContainsBlanks" dxfId="305" priority="49">
      <formula>LEN(TRIM(I13))&gt;0</formula>
    </cfRule>
  </conditionalFormatting>
  <conditionalFormatting sqref="H16">
    <cfRule type="notContainsBlanks" dxfId="304" priority="36">
      <formula>LEN(TRIM(H16))&gt;0</formula>
    </cfRule>
  </conditionalFormatting>
  <conditionalFormatting sqref="G16">
    <cfRule type="notContainsBlanks" dxfId="303" priority="37">
      <formula>LEN(TRIM(G16))&gt;0</formula>
    </cfRule>
  </conditionalFormatting>
  <conditionalFormatting sqref="F16">
    <cfRule type="notContainsBlanks" dxfId="302" priority="38">
      <formula>LEN(TRIM(F16))&gt;0</formula>
    </cfRule>
  </conditionalFormatting>
  <conditionalFormatting sqref="E16">
    <cfRule type="notContainsBlanks" dxfId="301" priority="39">
      <formula>LEN(TRIM(E16))&gt;0</formula>
    </cfRule>
  </conditionalFormatting>
  <conditionalFormatting sqref="D16">
    <cfRule type="notContainsBlanks" dxfId="300" priority="40">
      <formula>LEN(TRIM(D16))&gt;0</formula>
    </cfRule>
  </conditionalFormatting>
  <conditionalFormatting sqref="C16">
    <cfRule type="notContainsBlanks" dxfId="299" priority="41">
      <formula>LEN(TRIM(C16))&gt;0</formula>
    </cfRule>
  </conditionalFormatting>
  <conditionalFormatting sqref="I16">
    <cfRule type="notContainsBlanks" dxfId="298" priority="42">
      <formula>LEN(TRIM(I16))&gt;0</formula>
    </cfRule>
  </conditionalFormatting>
  <conditionalFormatting sqref="P35">
    <cfRule type="expression" dxfId="297" priority="26">
      <formula>Q35="NO SUBSANABLE"</formula>
    </cfRule>
  </conditionalFormatting>
  <conditionalFormatting sqref="P35">
    <cfRule type="expression" dxfId="296" priority="27">
      <formula>Q35="REQUERIMIENTOS SUBSANADOS"</formula>
    </cfRule>
  </conditionalFormatting>
  <conditionalFormatting sqref="P35">
    <cfRule type="expression" dxfId="295" priority="28">
      <formula>Q35="PENDIENTES POR SUBSANAR"</formula>
    </cfRule>
  </conditionalFormatting>
  <conditionalFormatting sqref="P35">
    <cfRule type="expression" dxfId="294" priority="29">
      <formula>Q35="SIN OBSERVACIÓN"</formula>
    </cfRule>
  </conditionalFormatting>
  <conditionalFormatting sqref="P35">
    <cfRule type="containsBlanks" dxfId="293" priority="30">
      <formula>LEN(TRIM(P35))=0</formula>
    </cfRule>
  </conditionalFormatting>
  <conditionalFormatting sqref="E79">
    <cfRule type="notContainsBlanks" dxfId="292" priority="24">
      <formula>LEN(TRIM(E79))&gt;0</formula>
    </cfRule>
  </conditionalFormatting>
  <conditionalFormatting sqref="C79">
    <cfRule type="notContainsBlanks" dxfId="291" priority="23">
      <formula>LEN(TRIM(C79))&gt;0</formula>
    </cfRule>
  </conditionalFormatting>
  <conditionalFormatting sqref="F79">
    <cfRule type="notContainsBlanks" dxfId="290" priority="22">
      <formula>LEN(TRIM(F79))&gt;0</formula>
    </cfRule>
  </conditionalFormatting>
  <conditionalFormatting sqref="G79">
    <cfRule type="notContainsBlanks" dxfId="289" priority="21">
      <formula>LEN(TRIM(G79))&gt;0</formula>
    </cfRule>
  </conditionalFormatting>
  <conditionalFormatting sqref="C82">
    <cfRule type="notContainsBlanks" dxfId="288" priority="20">
      <formula>LEN(TRIM(C82))&gt;0</formula>
    </cfRule>
  </conditionalFormatting>
  <conditionalFormatting sqref="E82">
    <cfRule type="notContainsBlanks" dxfId="287" priority="19">
      <formula>LEN(TRIM(E82))&gt;0</formula>
    </cfRule>
  </conditionalFormatting>
  <conditionalFormatting sqref="F82">
    <cfRule type="notContainsBlanks" dxfId="286" priority="18">
      <formula>LEN(TRIM(F82))&gt;0</formula>
    </cfRule>
  </conditionalFormatting>
  <conditionalFormatting sqref="F82">
    <cfRule type="notContainsBlanks" dxfId="285" priority="17">
      <formula>LEN(TRIM(F82))&gt;0</formula>
    </cfRule>
  </conditionalFormatting>
  <conditionalFormatting sqref="G82">
    <cfRule type="notContainsBlanks" dxfId="284" priority="16">
      <formula>LEN(TRIM(G82))&gt;0</formula>
    </cfRule>
  </conditionalFormatting>
  <conditionalFormatting sqref="D57">
    <cfRule type="notContainsBlanks" dxfId="283" priority="14">
      <formula>LEN(TRIM(D57))&gt;0</formula>
    </cfRule>
  </conditionalFormatting>
  <conditionalFormatting sqref="D60">
    <cfRule type="notContainsBlanks" dxfId="282" priority="15">
      <formula>LEN(TRIM(D60))&gt;0</formula>
    </cfRule>
  </conditionalFormatting>
  <conditionalFormatting sqref="E57">
    <cfRule type="notContainsBlanks" dxfId="281" priority="13">
      <formula>LEN(TRIM(E57))&gt;0</formula>
    </cfRule>
  </conditionalFormatting>
  <conditionalFormatting sqref="C57">
    <cfRule type="notContainsBlanks" dxfId="280" priority="12">
      <formula>LEN(TRIM(C57))&gt;0</formula>
    </cfRule>
  </conditionalFormatting>
  <conditionalFormatting sqref="F57">
    <cfRule type="notContainsBlanks" dxfId="279" priority="11">
      <formula>LEN(TRIM(F57))&gt;0</formula>
    </cfRule>
  </conditionalFormatting>
  <conditionalFormatting sqref="G57">
    <cfRule type="notContainsBlanks" dxfId="278" priority="10">
      <formula>LEN(TRIM(G57))&gt;0</formula>
    </cfRule>
  </conditionalFormatting>
  <conditionalFormatting sqref="C60">
    <cfRule type="notContainsBlanks" dxfId="277" priority="9">
      <formula>LEN(TRIM(C60))&gt;0</formula>
    </cfRule>
  </conditionalFormatting>
  <conditionalFormatting sqref="E60">
    <cfRule type="notContainsBlanks" dxfId="276" priority="8">
      <formula>LEN(TRIM(E60))&gt;0</formula>
    </cfRule>
  </conditionalFormatting>
  <conditionalFormatting sqref="F60">
    <cfRule type="notContainsBlanks" dxfId="275" priority="7">
      <formula>LEN(TRIM(F60))&gt;0</formula>
    </cfRule>
  </conditionalFormatting>
  <conditionalFormatting sqref="F60">
    <cfRule type="notContainsBlanks" dxfId="274" priority="6">
      <formula>LEN(TRIM(F60))&gt;0</formula>
    </cfRule>
  </conditionalFormatting>
  <conditionalFormatting sqref="G60">
    <cfRule type="notContainsBlanks" dxfId="273" priority="5">
      <formula>LEN(TRIM(G60))&gt;0</formula>
    </cfRule>
  </conditionalFormatting>
  <conditionalFormatting sqref="H57">
    <cfRule type="notContainsBlanks" dxfId="272" priority="3">
      <formula>LEN(TRIM(H57))&gt;0</formula>
    </cfRule>
  </conditionalFormatting>
  <conditionalFormatting sqref="I57">
    <cfRule type="notContainsBlanks" dxfId="271" priority="4">
      <formula>LEN(TRIM(I57))&gt;0</formula>
    </cfRule>
  </conditionalFormatting>
  <conditionalFormatting sqref="H60">
    <cfRule type="notContainsBlanks" dxfId="270" priority="1">
      <formula>LEN(TRIM(H60))&gt;0</formula>
    </cfRule>
  </conditionalFormatting>
  <conditionalFormatting sqref="I60">
    <cfRule type="notContainsBlanks" dxfId="269" priority="2">
      <formula>LEN(TRIM(I60))&gt;0</formula>
    </cfRule>
  </conditionalFormatting>
  <dataValidations count="8">
    <dataValidation type="list" allowBlank="1" showErrorMessage="1" sqref="T13 T35 T57 T79" xr:uid="{00000000-0002-0000-0400-000000000000}">
      <formula1>"SI,NO"</formula1>
    </dataValidation>
    <dataValidation type="list" allowBlank="1" showErrorMessage="1" sqref="B10 B32 B54 B76" xr:uid="{00000000-0002-0000-0400-000001000000}">
      <formula1>"1.0,2.0,3.0,4.0,5.0,6.0,7.0,8.0,9.0,10.0,11.0,12.0,13.0,14.0,15.0"</formula1>
    </dataValidation>
    <dataValidation type="list" allowBlank="1" showErrorMessage="1" sqref="J13:J27 L13:L27 J35:J49 L35:L49 L57:L71 L79:L93 J57:J71 J79:J93" xr:uid="{00000000-0002-0000-0400-000002000000}">
      <formula1>"CUMPLE,NO CUMPLE"</formula1>
    </dataValidation>
    <dataValidation type="list" allowBlank="1" showErrorMessage="1" sqref="H79 H13 H19 H22 H25 H44 H47 H41 H66 H69 H85 H88 H91 H38 H63 H16 H82 H35 H57 H60" xr:uid="{00000000-0002-0000-0400-000003000000}">
      <formula1>"I,C,UT"</formula1>
    </dataValidation>
    <dataValidation type="list" allowBlank="1" showErrorMessage="1" sqref="O13 O16 O19 O22 O25 O35 O38 O41 O44 O47 O57 O60 O63 O66 O69 O79 O85 O88 O91 O82" xr:uid="{00000000-0002-0000-0400-000004000000}">
      <formula1>"ACORDE A ITEM 5.2.1 (T.R.),NO ESTÁ ACORDE A ITEM 5.2.1 (T.R.),DESCRIPCIÓN INSUFICIENTE,PENDIENTE POR DESCRIPCIÓN"</formula1>
    </dataValidation>
    <dataValidation type="list" allowBlank="1" showErrorMessage="1" sqref="Q13 Q16 Q19 Q22 Q25 Q35 Q44 Q47 Q41 Q38 Q57 Q66 Q69 Q79 Q85 Q88 Q91 Q63 Q60 Q82" xr:uid="{00000000-0002-0000-0400-000005000000}">
      <formula1>"SIN OBSERVACIÓN,PENDIENTES POR SUBSANAR,REQUERIMIENTOS SUBSANADOS,NO SUBSANABLE"</formula1>
    </dataValidation>
    <dataValidation type="list" allowBlank="1" showErrorMessage="1" sqref="R13 R16 R19 R22 R25 R60 R44 R47 R41 R35 R82 R66 R69 R85 R88 R91 R63 R57 R79 R38" xr:uid="{00000000-0002-0000-0400-000006000000}">
      <formula1>"NINGUNO,PENDIENTES,CUMPLEN CON LO SOLICITADO,NO CUMPLEN CON LO SOLICITADO"</formula1>
    </dataValidation>
    <dataValidation type="list" allowBlank="1" showErrorMessage="1" sqref="N13 N16 N19 N22 N25 N35 N38 N41 N44 N47 N57 N60 N63 N66 N69 N79 N85 N88 N91 N82" xr:uid="{00000000-0002-0000-0400-000007000000}">
      <formula1>"PRESENTÓ CERTIFICADO,NO PRESENTÓ CERTIFICADO"</formula1>
    </dataValidation>
  </dataValidations>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89"/>
  <sheetViews>
    <sheetView showGridLines="0" zoomScale="66" zoomScaleNormal="85" workbookViewId="0">
      <selection activeCell="G12" sqref="G12"/>
    </sheetView>
  </sheetViews>
  <sheetFormatPr baseColWidth="10" defaultColWidth="14.42578125" defaultRowHeight="15" customHeight="1"/>
  <cols>
    <col min="1" max="1" width="6.42578125" style="1" customWidth="1"/>
    <col min="2" max="2" width="30.42578125" style="1" customWidth="1"/>
    <col min="3" max="3" width="20.85546875" style="1" customWidth="1"/>
    <col min="4" max="4" width="19" style="1" customWidth="1"/>
    <col min="5" max="5" width="10" style="1" customWidth="1"/>
    <col min="6" max="6" width="22" style="1" customWidth="1"/>
    <col min="7" max="7" width="18" style="1" customWidth="1"/>
    <col min="8" max="8" width="19.42578125" style="1" customWidth="1"/>
    <col min="9" max="9" width="33" style="1" customWidth="1"/>
    <col min="10" max="10" width="32.140625" style="1" customWidth="1"/>
    <col min="11" max="11" width="16" style="1" customWidth="1"/>
    <col min="12" max="12" width="11.42578125" style="1" customWidth="1"/>
    <col min="13" max="13" width="11.42578125" style="1" hidden="1" customWidth="1"/>
    <col min="14" max="14" width="38" style="1" hidden="1" customWidth="1"/>
    <col min="15" max="15" width="14.85546875" style="1" hidden="1" customWidth="1"/>
    <col min="16" max="16" width="11.42578125" style="1" hidden="1" customWidth="1"/>
    <col min="17" max="26" width="11.42578125" style="1" customWidth="1"/>
    <col min="27" max="16384" width="14.42578125" style="1"/>
  </cols>
  <sheetData>
    <row r="1" spans="1:26" ht="24" customHeight="1">
      <c r="A1" s="489" t="s">
        <v>57</v>
      </c>
      <c r="B1" s="427"/>
      <c r="C1" s="427"/>
      <c r="D1" s="427"/>
      <c r="E1" s="427"/>
      <c r="F1" s="427"/>
      <c r="G1" s="427"/>
      <c r="H1" s="427"/>
      <c r="I1" s="427"/>
      <c r="J1" s="424"/>
      <c r="K1" s="8"/>
      <c r="L1" s="8"/>
      <c r="M1" s="50"/>
      <c r="N1" s="8"/>
      <c r="O1" s="50"/>
      <c r="P1" s="8"/>
      <c r="Q1" s="8"/>
      <c r="R1" s="8"/>
      <c r="S1" s="8"/>
      <c r="T1" s="8"/>
      <c r="U1" s="8"/>
      <c r="V1" s="8"/>
      <c r="W1" s="8"/>
      <c r="X1" s="8"/>
      <c r="Y1" s="8"/>
      <c r="Z1" s="8"/>
    </row>
    <row r="2" spans="1:26" ht="15.75" customHeight="1">
      <c r="A2" s="51"/>
      <c r="B2" s="51"/>
      <c r="C2" s="51"/>
      <c r="D2" s="51"/>
      <c r="E2" s="51"/>
      <c r="F2" s="51"/>
      <c r="G2" s="51"/>
      <c r="H2" s="51"/>
      <c r="I2" s="51"/>
      <c r="J2" s="51"/>
      <c r="K2" s="52"/>
      <c r="L2" s="52"/>
      <c r="M2" s="53"/>
      <c r="N2" s="52"/>
      <c r="O2" s="53"/>
      <c r="P2" s="52"/>
      <c r="Q2" s="52"/>
      <c r="R2" s="52"/>
      <c r="S2" s="52"/>
      <c r="T2" s="52"/>
      <c r="U2" s="52"/>
      <c r="V2" s="52"/>
      <c r="W2" s="52"/>
      <c r="X2" s="52"/>
      <c r="Y2" s="52"/>
      <c r="Z2" s="52"/>
    </row>
    <row r="3" spans="1:26" ht="15.75" customHeight="1">
      <c r="A3" s="422" t="s">
        <v>3</v>
      </c>
      <c r="B3" s="422" t="s">
        <v>58</v>
      </c>
      <c r="C3" s="490" t="s">
        <v>59</v>
      </c>
      <c r="D3" s="427"/>
      <c r="E3" s="427"/>
      <c r="F3" s="424"/>
      <c r="G3" s="491" t="s">
        <v>60</v>
      </c>
      <c r="H3" s="427"/>
      <c r="I3" s="427"/>
      <c r="J3" s="424"/>
      <c r="K3" s="8"/>
      <c r="L3" s="8"/>
      <c r="M3" s="50"/>
      <c r="N3" s="8"/>
      <c r="O3" s="50"/>
      <c r="P3" s="8"/>
      <c r="Q3" s="8"/>
      <c r="R3" s="8"/>
      <c r="S3" s="8"/>
      <c r="T3" s="8"/>
      <c r="U3" s="8"/>
      <c r="V3" s="8"/>
      <c r="W3" s="8"/>
      <c r="X3" s="8"/>
      <c r="Y3" s="8"/>
      <c r="Z3" s="8"/>
    </row>
    <row r="4" spans="1:26" ht="35.25" customHeight="1">
      <c r="A4" s="417"/>
      <c r="B4" s="417"/>
      <c r="C4" s="54" t="s">
        <v>61</v>
      </c>
      <c r="D4" s="492" t="s">
        <v>62</v>
      </c>
      <c r="E4" s="424"/>
      <c r="F4" s="55">
        <v>0.65</v>
      </c>
      <c r="G4" s="56" t="s">
        <v>63</v>
      </c>
      <c r="H4" s="493" t="s">
        <v>64</v>
      </c>
      <c r="I4" s="424"/>
      <c r="J4" s="139">
        <v>860914842</v>
      </c>
      <c r="K4" s="8"/>
      <c r="L4" s="8"/>
      <c r="M4" s="50"/>
      <c r="N4" s="8"/>
      <c r="O4" s="50"/>
      <c r="P4" s="8"/>
      <c r="Q4" s="8"/>
      <c r="R4" s="8"/>
      <c r="S4" s="8"/>
      <c r="T4" s="8"/>
      <c r="U4" s="8"/>
      <c r="V4" s="8"/>
      <c r="W4" s="8"/>
      <c r="X4" s="8"/>
      <c r="Y4" s="8"/>
      <c r="Z4" s="8"/>
    </row>
    <row r="5" spans="1:26" ht="27.75" customHeight="1">
      <c r="A5" s="418"/>
      <c r="B5" s="418"/>
      <c r="C5" s="54" t="s">
        <v>65</v>
      </c>
      <c r="D5" s="54" t="s">
        <v>66</v>
      </c>
      <c r="E5" s="54" t="s">
        <v>67</v>
      </c>
      <c r="F5" s="54" t="s">
        <v>68</v>
      </c>
      <c r="G5" s="56" t="s">
        <v>69</v>
      </c>
      <c r="H5" s="56" t="s">
        <v>70</v>
      </c>
      <c r="I5" s="56" t="s">
        <v>67</v>
      </c>
      <c r="J5" s="56" t="s">
        <v>68</v>
      </c>
      <c r="K5" s="11"/>
      <c r="L5" s="11"/>
      <c r="M5" s="488" t="s">
        <v>71</v>
      </c>
      <c r="N5" s="424"/>
      <c r="O5" s="57" t="s">
        <v>48</v>
      </c>
      <c r="P5" s="11"/>
      <c r="Q5" s="11"/>
      <c r="R5" s="11"/>
      <c r="S5" s="11"/>
      <c r="T5" s="11"/>
      <c r="U5" s="11"/>
      <c r="V5" s="11"/>
      <c r="W5" s="11"/>
      <c r="X5" s="11"/>
      <c r="Y5" s="11"/>
      <c r="Z5" s="11"/>
    </row>
    <row r="6" spans="1:26" ht="31.5" customHeight="1">
      <c r="A6" s="58">
        <f>IF('1_ENTREGA'!A8="","",'1_ENTREGA'!A8)</f>
        <v>1</v>
      </c>
      <c r="B6" s="59" t="str">
        <f t="shared" ref="B6:B9" si="0">IF(A6="","",VLOOKUP(A6,LISTA_OFERENTES,2,FALSE))</f>
        <v>NORLAB S.A.S</v>
      </c>
      <c r="C6" s="63">
        <v>1717242877</v>
      </c>
      <c r="D6" s="63">
        <v>4165870939</v>
      </c>
      <c r="E6" s="61">
        <f t="shared" ref="E6:E7" si="1">C6/D6</f>
        <v>0.4122170134757504</v>
      </c>
      <c r="F6" s="62" t="str">
        <f>IF(B6="","",IF(E6&lt;=$F$4,"CUMPLE","NO CUMPLE"))</f>
        <v>CUMPLE</v>
      </c>
      <c r="G6" s="63">
        <v>2698485191</v>
      </c>
      <c r="H6" s="63">
        <v>762949671</v>
      </c>
      <c r="I6" s="64">
        <f>G6-H6</f>
        <v>1935535520</v>
      </c>
      <c r="J6" s="62" t="str">
        <f t="shared" ref="J6:J9" si="2">IF(B6="","",IF(I6="","NO CUMPLE",IF(I6&gt;=$J$4,"CUMPLE","NO CUMPLE")))</f>
        <v>CUMPLE</v>
      </c>
      <c r="K6" s="11"/>
      <c r="L6" s="11"/>
      <c r="M6" s="65">
        <v>1</v>
      </c>
      <c r="N6" s="66" t="str">
        <f t="shared" ref="N6:N9" si="3">VLOOKUP(M6,LISTA_OFERENTES,2,FALSE)</f>
        <v>NORLAB S.A.S</v>
      </c>
      <c r="O6" s="67" t="str">
        <f t="shared" ref="O6:O9" si="4">IF(OR(F6="NO CUMPLE",J6="NO CUMPLE"),"NH","H")</f>
        <v>H</v>
      </c>
      <c r="P6" s="11"/>
      <c r="Q6" s="11"/>
      <c r="R6" s="11"/>
      <c r="S6" s="11"/>
      <c r="T6" s="11"/>
      <c r="U6" s="11"/>
      <c r="V6" s="11"/>
      <c r="W6" s="11"/>
      <c r="X6" s="11"/>
      <c r="Y6" s="11"/>
      <c r="Z6" s="11"/>
    </row>
    <row r="7" spans="1:26" ht="48" customHeight="1">
      <c r="A7" s="58">
        <f>IF('1_ENTREGA'!A9="","",'1_ENTREGA'!A9)</f>
        <v>2</v>
      </c>
      <c r="B7" s="59" t="str">
        <f t="shared" si="0"/>
        <v>LABBRANDS S.A.S</v>
      </c>
      <c r="C7" s="60">
        <v>14272711000</v>
      </c>
      <c r="D7" s="60">
        <v>33185921000</v>
      </c>
      <c r="E7" s="61">
        <f t="shared" si="1"/>
        <v>0.43008331756108259</v>
      </c>
      <c r="F7" s="62" t="str">
        <f>IF(B7="","",IF(E7&lt;=$F$4,"CUMPLE","NO CUMPLE"))</f>
        <v>CUMPLE</v>
      </c>
      <c r="G7" s="63">
        <v>29682092000</v>
      </c>
      <c r="H7" s="63">
        <v>13147711000</v>
      </c>
      <c r="I7" s="64">
        <f t="shared" ref="I7:I9" si="5">G7-H7</f>
        <v>16534381000</v>
      </c>
      <c r="J7" s="62" t="str">
        <f t="shared" si="2"/>
        <v>CUMPLE</v>
      </c>
      <c r="K7" s="11"/>
      <c r="L7" s="11"/>
      <c r="M7" s="65">
        <v>2</v>
      </c>
      <c r="N7" s="66" t="str">
        <f t="shared" si="3"/>
        <v>LABBRANDS S.A.S</v>
      </c>
      <c r="O7" s="67" t="str">
        <f t="shared" si="4"/>
        <v>H</v>
      </c>
      <c r="P7" s="11"/>
      <c r="Q7" s="11"/>
      <c r="R7" s="11"/>
      <c r="S7" s="11"/>
      <c r="T7" s="11"/>
      <c r="U7" s="11"/>
      <c r="V7" s="11"/>
      <c r="W7" s="11"/>
      <c r="X7" s="11"/>
      <c r="Y7" s="11"/>
      <c r="Z7" s="11"/>
    </row>
    <row r="8" spans="1:26" ht="33.75" customHeight="1">
      <c r="A8" s="58">
        <f>IF('1_ENTREGA'!A10="","",'1_ENTREGA'!A10)</f>
        <v>3</v>
      </c>
      <c r="B8" s="59" t="str">
        <f t="shared" si="0"/>
        <v>AVANTIKA COLOMBIA S.A.S</v>
      </c>
      <c r="C8" s="60">
        <v>6220673987</v>
      </c>
      <c r="D8" s="60">
        <v>14129518319</v>
      </c>
      <c r="E8" s="61">
        <f t="shared" ref="E8:E9" si="6">C8/D8</f>
        <v>0.44026086711215368</v>
      </c>
      <c r="F8" s="62" t="str">
        <f t="shared" ref="F8:F9" si="7">IF(B8="","",IF(E8&lt;=$F$4,"CUMPLE","NO CUMPLE"))</f>
        <v>CUMPLE</v>
      </c>
      <c r="G8" s="63">
        <v>10421310943</v>
      </c>
      <c r="H8" s="63">
        <v>3043162105</v>
      </c>
      <c r="I8" s="64">
        <f t="shared" si="5"/>
        <v>7378148838</v>
      </c>
      <c r="J8" s="62" t="str">
        <f t="shared" si="2"/>
        <v>CUMPLE</v>
      </c>
      <c r="K8" s="11"/>
      <c r="L8" s="11"/>
      <c r="M8" s="65">
        <v>3</v>
      </c>
      <c r="N8" s="66" t="str">
        <f t="shared" si="3"/>
        <v>AVANTIKA COLOMBIA S.A.S</v>
      </c>
      <c r="O8" s="67" t="str">
        <f t="shared" si="4"/>
        <v>H</v>
      </c>
      <c r="P8" s="11"/>
      <c r="Q8" s="11"/>
      <c r="R8" s="11"/>
      <c r="S8" s="11"/>
      <c r="T8" s="11"/>
      <c r="U8" s="11"/>
      <c r="V8" s="11"/>
      <c r="W8" s="11"/>
      <c r="X8" s="11"/>
      <c r="Y8" s="11"/>
      <c r="Z8" s="11"/>
    </row>
    <row r="9" spans="1:26" ht="38.25" customHeight="1">
      <c r="A9" s="58">
        <f>IF('1_ENTREGA'!A11="","",'1_ENTREGA'!A11)</f>
        <v>4</v>
      </c>
      <c r="B9" s="59" t="str">
        <f t="shared" si="0"/>
        <v>AVANTIKA COLOMBIA S.A.S</v>
      </c>
      <c r="C9" s="60">
        <v>6220673987</v>
      </c>
      <c r="D9" s="60">
        <v>14129518319</v>
      </c>
      <c r="E9" s="61">
        <f t="shared" si="6"/>
        <v>0.44026086711215368</v>
      </c>
      <c r="F9" s="62" t="str">
        <f t="shared" si="7"/>
        <v>CUMPLE</v>
      </c>
      <c r="G9" s="63">
        <v>10421310943</v>
      </c>
      <c r="H9" s="63">
        <v>3043162105</v>
      </c>
      <c r="I9" s="64">
        <f t="shared" si="5"/>
        <v>7378148838</v>
      </c>
      <c r="J9" s="62" t="str">
        <f t="shared" si="2"/>
        <v>CUMPLE</v>
      </c>
      <c r="K9" s="11"/>
      <c r="L9" s="11"/>
      <c r="M9" s="65">
        <v>4</v>
      </c>
      <c r="N9" s="66" t="str">
        <f t="shared" si="3"/>
        <v>AVANTIKA COLOMBIA S.A.S</v>
      </c>
      <c r="O9" s="67" t="str">
        <f t="shared" si="4"/>
        <v>H</v>
      </c>
      <c r="P9" s="11"/>
      <c r="Q9" s="11"/>
      <c r="R9" s="11"/>
      <c r="S9" s="11"/>
      <c r="T9" s="11"/>
      <c r="U9" s="11"/>
      <c r="V9" s="11"/>
      <c r="W9" s="11"/>
      <c r="X9" s="11"/>
      <c r="Y9" s="11"/>
      <c r="Z9" s="11"/>
    </row>
    <row r="10" spans="1:26" ht="15.75" customHeight="1">
      <c r="A10" s="8"/>
      <c r="B10" s="8"/>
      <c r="C10" s="8"/>
      <c r="D10" s="8"/>
      <c r="E10" s="68"/>
      <c r="F10" s="68"/>
      <c r="G10" s="68"/>
      <c r="H10" s="68"/>
      <c r="I10" s="68"/>
      <c r="J10" s="68"/>
      <c r="K10" s="8"/>
      <c r="L10" s="8"/>
      <c r="M10" s="50"/>
      <c r="N10" s="8"/>
      <c r="O10" s="50"/>
      <c r="P10" s="8"/>
      <c r="Q10" s="8"/>
      <c r="R10" s="8"/>
      <c r="S10" s="8"/>
      <c r="T10" s="8"/>
      <c r="U10" s="8"/>
      <c r="V10" s="8"/>
      <c r="W10" s="8"/>
      <c r="X10" s="8"/>
      <c r="Y10" s="8"/>
      <c r="Z10" s="8"/>
    </row>
    <row r="11" spans="1:26" ht="15.75" customHeight="1">
      <c r="A11" s="8"/>
      <c r="B11" s="8"/>
      <c r="C11" s="8"/>
      <c r="D11" s="8"/>
      <c r="E11" s="68"/>
      <c r="F11" s="68"/>
      <c r="G11" s="68"/>
      <c r="H11" s="68"/>
      <c r="I11" s="68"/>
      <c r="J11" s="68"/>
      <c r="K11" s="8"/>
      <c r="L11" s="8"/>
      <c r="M11" s="50"/>
      <c r="N11" s="8"/>
      <c r="O11" s="50"/>
      <c r="P11" s="8"/>
      <c r="Q11" s="8"/>
      <c r="R11" s="8"/>
      <c r="S11" s="8"/>
      <c r="T11" s="8"/>
      <c r="U11" s="8"/>
      <c r="V11" s="8"/>
      <c r="W11" s="8"/>
      <c r="X11" s="8"/>
      <c r="Y11" s="8"/>
      <c r="Z11" s="8"/>
    </row>
    <row r="12" spans="1:26" ht="15.75" customHeight="1">
      <c r="A12" s="8"/>
      <c r="B12" s="8"/>
      <c r="C12" s="8"/>
      <c r="D12" s="8"/>
      <c r="E12" s="68"/>
      <c r="F12" s="68"/>
      <c r="G12" s="68"/>
      <c r="H12" s="68"/>
      <c r="I12" s="68"/>
      <c r="J12" s="68"/>
      <c r="K12" s="8"/>
      <c r="L12" s="8"/>
      <c r="M12" s="50"/>
      <c r="N12" s="8"/>
      <c r="O12" s="50"/>
      <c r="P12" s="8"/>
      <c r="Q12" s="8"/>
      <c r="R12" s="8"/>
      <c r="S12" s="8"/>
      <c r="T12" s="8"/>
      <c r="U12" s="8"/>
      <c r="V12" s="8"/>
      <c r="W12" s="8"/>
      <c r="X12" s="8"/>
      <c r="Y12" s="8"/>
      <c r="Z12" s="8"/>
    </row>
    <row r="13" spans="1:26" ht="15.75" customHeight="1">
      <c r="A13" s="8"/>
      <c r="B13" s="8"/>
      <c r="C13" s="8"/>
      <c r="D13" s="8"/>
      <c r="E13" s="68"/>
      <c r="F13" s="68"/>
      <c r="G13" s="68"/>
      <c r="H13" s="68"/>
      <c r="I13" s="68"/>
      <c r="J13" s="68"/>
      <c r="K13" s="8"/>
      <c r="L13" s="8"/>
      <c r="M13" s="50"/>
      <c r="N13" s="8"/>
      <c r="O13" s="50"/>
      <c r="P13" s="8"/>
      <c r="Q13" s="8"/>
      <c r="R13" s="8"/>
      <c r="S13" s="8"/>
      <c r="T13" s="8"/>
      <c r="U13" s="8"/>
      <c r="V13" s="8"/>
      <c r="W13" s="8"/>
      <c r="X13" s="8"/>
      <c r="Y13" s="8"/>
      <c r="Z13" s="8"/>
    </row>
    <row r="14" spans="1:26" ht="15.75" customHeight="1">
      <c r="A14" s="8"/>
      <c r="B14" s="8"/>
      <c r="C14" s="8"/>
      <c r="D14" s="8"/>
      <c r="E14" s="68"/>
      <c r="F14" s="68"/>
      <c r="G14" s="68"/>
      <c r="H14" s="68"/>
      <c r="I14" s="68"/>
      <c r="J14" s="68"/>
      <c r="K14" s="8"/>
      <c r="L14" s="8"/>
      <c r="M14" s="50"/>
      <c r="N14" s="8"/>
      <c r="O14" s="50"/>
      <c r="P14" s="8"/>
      <c r="Q14" s="8"/>
      <c r="R14" s="8"/>
      <c r="S14" s="8"/>
      <c r="T14" s="8"/>
      <c r="U14" s="8"/>
      <c r="V14" s="8"/>
      <c r="W14" s="8"/>
      <c r="X14" s="8"/>
      <c r="Y14" s="8"/>
      <c r="Z14" s="8"/>
    </row>
    <row r="15" spans="1:26" ht="15.75" customHeight="1">
      <c r="A15" s="8"/>
      <c r="B15" s="8"/>
      <c r="C15" s="8"/>
      <c r="D15" s="8"/>
      <c r="E15" s="68"/>
      <c r="F15" s="69"/>
      <c r="G15" s="68"/>
      <c r="H15" s="68"/>
      <c r="I15" s="68"/>
      <c r="J15" s="68"/>
      <c r="K15" s="8"/>
      <c r="L15" s="8"/>
      <c r="M15" s="50"/>
      <c r="N15" s="8"/>
      <c r="O15" s="50"/>
      <c r="P15" s="8"/>
      <c r="Q15" s="8"/>
      <c r="R15" s="8"/>
      <c r="S15" s="8"/>
      <c r="T15" s="8"/>
      <c r="U15" s="8"/>
      <c r="V15" s="8"/>
      <c r="W15" s="8"/>
      <c r="X15" s="8"/>
      <c r="Y15" s="8"/>
      <c r="Z15" s="8"/>
    </row>
    <row r="16" spans="1:26" ht="15.75" customHeight="1">
      <c r="A16" s="8"/>
      <c r="B16" s="8"/>
      <c r="C16" s="8"/>
      <c r="D16" s="8"/>
      <c r="E16" s="68"/>
      <c r="F16" s="69"/>
      <c r="G16" s="68"/>
      <c r="H16" s="68"/>
      <c r="I16" s="68"/>
      <c r="J16" s="68"/>
      <c r="K16" s="8"/>
      <c r="L16" s="8"/>
      <c r="M16" s="50"/>
      <c r="N16" s="8"/>
      <c r="O16" s="50"/>
      <c r="P16" s="8"/>
      <c r="Q16" s="8"/>
      <c r="R16" s="8"/>
      <c r="S16" s="8"/>
      <c r="T16" s="8"/>
      <c r="U16" s="8"/>
      <c r="V16" s="8"/>
      <c r="W16" s="8"/>
      <c r="X16" s="8"/>
      <c r="Y16" s="8"/>
      <c r="Z16" s="8"/>
    </row>
    <row r="17" spans="1:26" ht="15.75" customHeight="1">
      <c r="A17" s="8"/>
      <c r="B17" s="8"/>
      <c r="C17" s="8"/>
      <c r="D17" s="8"/>
      <c r="E17" s="68"/>
      <c r="F17" s="68"/>
      <c r="G17" s="68"/>
      <c r="H17" s="68"/>
      <c r="I17" s="68"/>
      <c r="J17" s="68"/>
      <c r="K17" s="8"/>
      <c r="L17" s="8"/>
      <c r="M17" s="50"/>
      <c r="N17" s="8"/>
      <c r="O17" s="50"/>
      <c r="P17" s="8"/>
      <c r="Q17" s="8"/>
      <c r="R17" s="8"/>
      <c r="S17" s="8"/>
      <c r="T17" s="8"/>
      <c r="U17" s="8"/>
      <c r="V17" s="8"/>
      <c r="W17" s="8"/>
      <c r="X17" s="8"/>
      <c r="Y17" s="8"/>
      <c r="Z17" s="8"/>
    </row>
    <row r="18" spans="1:26" ht="15.75" customHeight="1">
      <c r="A18" s="8"/>
      <c r="B18" s="8"/>
      <c r="C18" s="8"/>
      <c r="D18" s="8"/>
      <c r="E18" s="68"/>
      <c r="F18" s="68"/>
      <c r="G18" s="68"/>
      <c r="H18" s="68"/>
      <c r="I18" s="68"/>
      <c r="J18" s="68"/>
      <c r="K18" s="8"/>
      <c r="L18" s="8"/>
      <c r="M18" s="50"/>
      <c r="N18" s="8"/>
      <c r="O18" s="50"/>
      <c r="P18" s="8"/>
      <c r="Q18" s="8"/>
      <c r="R18" s="8"/>
      <c r="S18" s="8"/>
      <c r="T18" s="8"/>
      <c r="U18" s="8"/>
      <c r="V18" s="8"/>
      <c r="W18" s="8"/>
      <c r="X18" s="8"/>
      <c r="Y18" s="8"/>
      <c r="Z18" s="8"/>
    </row>
    <row r="19" spans="1:26" ht="15.75" customHeight="1">
      <c r="A19" s="8"/>
      <c r="B19" s="8"/>
      <c r="C19" s="8"/>
      <c r="D19" s="8"/>
      <c r="E19" s="68"/>
      <c r="F19" s="68"/>
      <c r="G19" s="68"/>
      <c r="H19" s="68"/>
      <c r="I19" s="68"/>
      <c r="J19" s="68"/>
      <c r="K19" s="8"/>
      <c r="L19" s="8"/>
      <c r="M19" s="50"/>
      <c r="N19" s="8"/>
      <c r="O19" s="50"/>
      <c r="P19" s="8"/>
      <c r="Q19" s="8"/>
      <c r="R19" s="8"/>
      <c r="S19" s="8"/>
      <c r="T19" s="8"/>
      <c r="U19" s="8"/>
      <c r="V19" s="8"/>
      <c r="W19" s="8"/>
      <c r="X19" s="8"/>
      <c r="Y19" s="8"/>
      <c r="Z19" s="8"/>
    </row>
    <row r="20" spans="1:26" ht="15.75" customHeight="1">
      <c r="A20" s="8"/>
      <c r="B20" s="8"/>
      <c r="C20" s="8"/>
      <c r="D20" s="8"/>
      <c r="E20" s="68"/>
      <c r="F20" s="68"/>
      <c r="G20" s="68"/>
      <c r="H20" s="68"/>
      <c r="I20" s="68"/>
      <c r="J20" s="68"/>
      <c r="K20" s="8"/>
      <c r="L20" s="8"/>
      <c r="M20" s="50"/>
      <c r="N20" s="8"/>
      <c r="O20" s="50"/>
      <c r="P20" s="8"/>
      <c r="Q20" s="8"/>
      <c r="R20" s="8"/>
      <c r="S20" s="8"/>
      <c r="T20" s="8"/>
      <c r="U20" s="8"/>
      <c r="V20" s="8"/>
      <c r="W20" s="8"/>
      <c r="X20" s="8"/>
      <c r="Y20" s="8"/>
      <c r="Z20" s="8"/>
    </row>
    <row r="21" spans="1:26" ht="15.75" customHeight="1">
      <c r="A21" s="8"/>
      <c r="B21" s="8"/>
      <c r="C21" s="8"/>
      <c r="D21" s="8"/>
      <c r="E21" s="68"/>
      <c r="F21" s="68"/>
      <c r="G21" s="68"/>
      <c r="H21" s="68"/>
      <c r="I21" s="68"/>
      <c r="J21" s="68"/>
      <c r="K21" s="8"/>
      <c r="L21" s="8"/>
      <c r="M21" s="50"/>
      <c r="N21" s="8"/>
      <c r="O21" s="50"/>
      <c r="P21" s="8"/>
      <c r="Q21" s="8"/>
      <c r="R21" s="8"/>
      <c r="S21" s="8"/>
      <c r="T21" s="8"/>
      <c r="U21" s="8"/>
      <c r="V21" s="8"/>
      <c r="W21" s="8"/>
      <c r="X21" s="8"/>
      <c r="Y21" s="8"/>
      <c r="Z21" s="8"/>
    </row>
    <row r="22" spans="1:26" ht="15.75" customHeight="1">
      <c r="A22" s="8"/>
      <c r="B22" s="8"/>
      <c r="C22" s="8"/>
      <c r="D22" s="8"/>
      <c r="E22" s="68"/>
      <c r="F22" s="68"/>
      <c r="G22" s="68"/>
      <c r="H22" s="68"/>
      <c r="I22" s="68"/>
      <c r="J22" s="68"/>
      <c r="K22" s="8"/>
      <c r="L22" s="8"/>
      <c r="M22" s="50"/>
      <c r="N22" s="8"/>
      <c r="O22" s="50"/>
      <c r="P22" s="8"/>
      <c r="Q22" s="8"/>
      <c r="R22" s="8"/>
      <c r="S22" s="8"/>
      <c r="T22" s="8"/>
      <c r="U22" s="8"/>
      <c r="V22" s="8"/>
      <c r="W22" s="8"/>
      <c r="X22" s="8"/>
      <c r="Y22" s="8"/>
      <c r="Z22" s="8"/>
    </row>
    <row r="23" spans="1:26" ht="15.75" customHeight="1">
      <c r="A23" s="8"/>
      <c r="B23" s="8"/>
      <c r="C23" s="8"/>
      <c r="D23" s="8"/>
      <c r="E23" s="68"/>
      <c r="F23" s="68"/>
      <c r="G23" s="68"/>
      <c r="H23" s="68"/>
      <c r="I23" s="68"/>
      <c r="J23" s="68"/>
      <c r="K23" s="8"/>
      <c r="L23" s="8"/>
      <c r="M23" s="50"/>
      <c r="N23" s="8"/>
      <c r="O23" s="50"/>
      <c r="P23" s="8"/>
      <c r="Q23" s="8"/>
      <c r="R23" s="8"/>
      <c r="S23" s="8"/>
      <c r="T23" s="8"/>
      <c r="U23" s="8"/>
      <c r="V23" s="8"/>
      <c r="W23" s="8"/>
      <c r="X23" s="8"/>
      <c r="Y23" s="8"/>
      <c r="Z23" s="8"/>
    </row>
    <row r="24" spans="1:26" ht="15.75" customHeight="1">
      <c r="A24" s="8"/>
      <c r="B24" s="8"/>
      <c r="C24" s="8"/>
      <c r="D24" s="8"/>
      <c r="E24" s="68"/>
      <c r="F24" s="68"/>
      <c r="G24" s="68"/>
      <c r="H24" s="68"/>
      <c r="I24" s="68"/>
      <c r="J24" s="68"/>
      <c r="K24" s="8"/>
      <c r="L24" s="8"/>
      <c r="M24" s="50"/>
      <c r="N24" s="8"/>
      <c r="O24" s="50"/>
      <c r="P24" s="8"/>
      <c r="Q24" s="8"/>
      <c r="R24" s="8"/>
      <c r="S24" s="8"/>
      <c r="T24" s="8"/>
      <c r="U24" s="8"/>
      <c r="V24" s="8"/>
      <c r="W24" s="8"/>
      <c r="X24" s="8"/>
      <c r="Y24" s="8"/>
      <c r="Z24" s="8"/>
    </row>
    <row r="25" spans="1:26" ht="15.75" customHeight="1">
      <c r="A25" s="8"/>
      <c r="B25" s="8"/>
      <c r="C25" s="8"/>
      <c r="D25" s="8"/>
      <c r="E25" s="68"/>
      <c r="F25" s="68"/>
      <c r="G25" s="68"/>
      <c r="H25" s="68"/>
      <c r="I25" s="68"/>
      <c r="J25" s="68"/>
      <c r="K25" s="8"/>
      <c r="L25" s="8"/>
      <c r="M25" s="50"/>
      <c r="N25" s="8"/>
      <c r="O25" s="50"/>
      <c r="P25" s="8"/>
      <c r="Q25" s="8"/>
      <c r="R25" s="8"/>
      <c r="S25" s="8"/>
      <c r="T25" s="8"/>
      <c r="U25" s="8"/>
      <c r="V25" s="8"/>
      <c r="W25" s="8"/>
      <c r="X25" s="8"/>
      <c r="Y25" s="8"/>
      <c r="Z25" s="8"/>
    </row>
    <row r="26" spans="1:26" ht="15.75" customHeight="1">
      <c r="A26" s="8"/>
      <c r="B26" s="8"/>
      <c r="C26" s="8"/>
      <c r="D26" s="8"/>
      <c r="E26" s="68"/>
      <c r="F26" s="68"/>
      <c r="G26" s="68"/>
      <c r="H26" s="68"/>
      <c r="I26" s="68"/>
      <c r="J26" s="68"/>
      <c r="K26" s="8"/>
      <c r="L26" s="8"/>
      <c r="M26" s="50"/>
      <c r="N26" s="8"/>
      <c r="O26" s="50"/>
      <c r="P26" s="8"/>
      <c r="Q26" s="8"/>
      <c r="R26" s="8"/>
      <c r="S26" s="8"/>
      <c r="T26" s="8"/>
      <c r="U26" s="8"/>
      <c r="V26" s="8"/>
      <c r="W26" s="8"/>
      <c r="X26" s="8"/>
      <c r="Y26" s="8"/>
      <c r="Z26" s="8"/>
    </row>
    <row r="27" spans="1:26" ht="15.75" customHeight="1">
      <c r="A27" s="8"/>
      <c r="B27" s="8"/>
      <c r="C27" s="8"/>
      <c r="D27" s="8"/>
      <c r="E27" s="68"/>
      <c r="F27" s="68"/>
      <c r="G27" s="68"/>
      <c r="H27" s="68"/>
      <c r="I27" s="68"/>
      <c r="J27" s="68"/>
      <c r="K27" s="8"/>
      <c r="L27" s="8"/>
      <c r="M27" s="50"/>
      <c r="N27" s="8"/>
      <c r="O27" s="50"/>
      <c r="P27" s="8"/>
      <c r="Q27" s="8"/>
      <c r="R27" s="8"/>
      <c r="S27" s="8"/>
      <c r="T27" s="8"/>
      <c r="U27" s="8"/>
      <c r="V27" s="8"/>
      <c r="W27" s="8"/>
      <c r="X27" s="8"/>
      <c r="Y27" s="8"/>
      <c r="Z27" s="8"/>
    </row>
    <row r="28" spans="1:26" ht="15.75" customHeight="1">
      <c r="A28" s="8"/>
      <c r="B28" s="8"/>
      <c r="C28" s="8"/>
      <c r="D28" s="8"/>
      <c r="E28" s="68"/>
      <c r="F28" s="68"/>
      <c r="G28" s="68"/>
      <c r="H28" s="68"/>
      <c r="I28" s="68"/>
      <c r="J28" s="68"/>
      <c r="K28" s="8"/>
      <c r="L28" s="8"/>
      <c r="M28" s="50"/>
      <c r="N28" s="8"/>
      <c r="O28" s="50"/>
      <c r="P28" s="8"/>
      <c r="Q28" s="8"/>
      <c r="R28" s="8"/>
      <c r="S28" s="8"/>
      <c r="T28" s="8"/>
      <c r="U28" s="8"/>
      <c r="V28" s="8"/>
      <c r="W28" s="8"/>
      <c r="X28" s="8"/>
      <c r="Y28" s="8"/>
      <c r="Z28" s="8"/>
    </row>
    <row r="29" spans="1:26" ht="15.75" customHeight="1">
      <c r="A29" s="8"/>
      <c r="B29" s="8"/>
      <c r="C29" s="8"/>
      <c r="D29" s="8"/>
      <c r="E29" s="68"/>
      <c r="F29" s="68"/>
      <c r="G29" s="68"/>
      <c r="H29" s="68"/>
      <c r="I29" s="68"/>
      <c r="J29" s="68"/>
      <c r="K29" s="8"/>
      <c r="L29" s="8"/>
      <c r="M29" s="50"/>
      <c r="N29" s="8"/>
      <c r="O29" s="50"/>
      <c r="P29" s="8"/>
      <c r="Q29" s="8"/>
      <c r="R29" s="8"/>
      <c r="S29" s="8"/>
      <c r="T29" s="8"/>
      <c r="U29" s="8"/>
      <c r="V29" s="8"/>
      <c r="W29" s="8"/>
      <c r="X29" s="8"/>
      <c r="Y29" s="8"/>
      <c r="Z29" s="8"/>
    </row>
    <row r="30" spans="1:26" ht="15.75" customHeight="1">
      <c r="A30" s="8"/>
      <c r="B30" s="8"/>
      <c r="C30" s="8"/>
      <c r="D30" s="8"/>
      <c r="E30" s="68"/>
      <c r="F30" s="68"/>
      <c r="G30" s="68"/>
      <c r="H30" s="68"/>
      <c r="I30" s="68"/>
      <c r="J30" s="68"/>
      <c r="K30" s="8"/>
      <c r="L30" s="8"/>
      <c r="M30" s="50"/>
      <c r="N30" s="8"/>
      <c r="O30" s="50"/>
      <c r="P30" s="8"/>
      <c r="Q30" s="8"/>
      <c r="R30" s="8"/>
      <c r="S30" s="8"/>
      <c r="T30" s="8"/>
      <c r="U30" s="8"/>
      <c r="V30" s="8"/>
      <c r="W30" s="8"/>
      <c r="X30" s="8"/>
      <c r="Y30" s="8"/>
      <c r="Z30" s="8"/>
    </row>
    <row r="31" spans="1:26" ht="15.75" customHeight="1">
      <c r="A31" s="8"/>
      <c r="B31" s="8"/>
      <c r="C31" s="8"/>
      <c r="D31" s="8"/>
      <c r="E31" s="68"/>
      <c r="F31" s="68"/>
      <c r="G31" s="68"/>
      <c r="H31" s="68"/>
      <c r="I31" s="68"/>
      <c r="J31" s="68"/>
      <c r="K31" s="8"/>
      <c r="L31" s="8"/>
      <c r="M31" s="50"/>
      <c r="N31" s="8"/>
      <c r="O31" s="50"/>
      <c r="P31" s="8"/>
      <c r="Q31" s="8"/>
      <c r="R31" s="8"/>
      <c r="S31" s="8"/>
      <c r="T31" s="8"/>
      <c r="U31" s="8"/>
      <c r="V31" s="8"/>
      <c r="W31" s="8"/>
      <c r="X31" s="8"/>
      <c r="Y31" s="8"/>
      <c r="Z31" s="8"/>
    </row>
    <row r="32" spans="1:26" ht="15.75" customHeight="1">
      <c r="A32" s="8"/>
      <c r="B32" s="8"/>
      <c r="C32" s="8"/>
      <c r="D32" s="8"/>
      <c r="E32" s="68"/>
      <c r="F32" s="68"/>
      <c r="G32" s="68"/>
      <c r="H32" s="68"/>
      <c r="I32" s="68"/>
      <c r="J32" s="68"/>
      <c r="K32" s="8"/>
      <c r="L32" s="8"/>
      <c r="M32" s="50"/>
      <c r="N32" s="8"/>
      <c r="O32" s="50"/>
      <c r="P32" s="8"/>
      <c r="Q32" s="8"/>
      <c r="R32" s="8"/>
      <c r="S32" s="8"/>
      <c r="T32" s="8"/>
      <c r="U32" s="8"/>
      <c r="V32" s="8"/>
      <c r="W32" s="8"/>
      <c r="X32" s="8"/>
      <c r="Y32" s="8"/>
      <c r="Z32" s="8"/>
    </row>
    <row r="33" spans="1:26" ht="15.75" customHeight="1">
      <c r="A33" s="8"/>
      <c r="B33" s="8"/>
      <c r="C33" s="8"/>
      <c r="D33" s="8"/>
      <c r="E33" s="68"/>
      <c r="F33" s="68"/>
      <c r="G33" s="68"/>
      <c r="H33" s="68"/>
      <c r="I33" s="68"/>
      <c r="J33" s="68"/>
      <c r="K33" s="8"/>
      <c r="L33" s="8"/>
      <c r="M33" s="50"/>
      <c r="N33" s="8"/>
      <c r="O33" s="50"/>
      <c r="P33" s="8"/>
      <c r="Q33" s="8"/>
      <c r="R33" s="8"/>
      <c r="S33" s="8"/>
      <c r="T33" s="8"/>
      <c r="U33" s="8"/>
      <c r="V33" s="8"/>
      <c r="W33" s="8"/>
      <c r="X33" s="8"/>
      <c r="Y33" s="8"/>
      <c r="Z33" s="8"/>
    </row>
    <row r="34" spans="1:26" ht="15.75" customHeight="1">
      <c r="A34" s="8"/>
      <c r="B34" s="8"/>
      <c r="C34" s="8"/>
      <c r="D34" s="8"/>
      <c r="E34" s="68"/>
      <c r="F34" s="68"/>
      <c r="G34" s="68"/>
      <c r="H34" s="68"/>
      <c r="I34" s="68"/>
      <c r="J34" s="68"/>
      <c r="K34" s="8"/>
      <c r="L34" s="8"/>
      <c r="M34" s="50"/>
      <c r="N34" s="8"/>
      <c r="O34" s="50"/>
      <c r="P34" s="8"/>
      <c r="Q34" s="8"/>
      <c r="R34" s="8"/>
      <c r="S34" s="8"/>
      <c r="T34" s="8"/>
      <c r="U34" s="8"/>
      <c r="V34" s="8"/>
      <c r="W34" s="8"/>
      <c r="X34" s="8"/>
      <c r="Y34" s="8"/>
      <c r="Z34" s="8"/>
    </row>
    <row r="35" spans="1:26" ht="15.75" customHeight="1">
      <c r="A35" s="8"/>
      <c r="B35" s="8"/>
      <c r="C35" s="8"/>
      <c r="D35" s="8"/>
      <c r="E35" s="68"/>
      <c r="F35" s="68"/>
      <c r="G35" s="68"/>
      <c r="H35" s="68"/>
      <c r="I35" s="68"/>
      <c r="J35" s="68"/>
      <c r="K35" s="8"/>
      <c r="L35" s="8"/>
      <c r="M35" s="50"/>
      <c r="N35" s="8"/>
      <c r="O35" s="50"/>
      <c r="P35" s="8"/>
      <c r="Q35" s="8"/>
      <c r="R35" s="8"/>
      <c r="S35" s="8"/>
      <c r="T35" s="8"/>
      <c r="U35" s="8"/>
      <c r="V35" s="8"/>
      <c r="W35" s="8"/>
      <c r="X35" s="8"/>
      <c r="Y35" s="8"/>
      <c r="Z35" s="8"/>
    </row>
    <row r="36" spans="1:26" ht="15.75" customHeight="1">
      <c r="A36" s="8"/>
      <c r="B36" s="8"/>
      <c r="C36" s="8"/>
      <c r="D36" s="8"/>
      <c r="E36" s="68"/>
      <c r="F36" s="68"/>
      <c r="G36" s="68"/>
      <c r="H36" s="68"/>
      <c r="I36" s="68"/>
      <c r="J36" s="68"/>
      <c r="K36" s="8"/>
      <c r="L36" s="8"/>
      <c r="M36" s="50"/>
      <c r="N36" s="8"/>
      <c r="O36" s="50"/>
      <c r="P36" s="8"/>
      <c r="Q36" s="8"/>
      <c r="R36" s="8"/>
      <c r="S36" s="8"/>
      <c r="T36" s="8"/>
      <c r="U36" s="8"/>
      <c r="V36" s="8"/>
      <c r="W36" s="8"/>
      <c r="X36" s="8"/>
      <c r="Y36" s="8"/>
      <c r="Z36" s="8"/>
    </row>
    <row r="37" spans="1:26" ht="15.75" customHeight="1">
      <c r="A37" s="8"/>
      <c r="B37" s="8"/>
      <c r="C37" s="8"/>
      <c r="D37" s="8"/>
      <c r="E37" s="68"/>
      <c r="F37" s="68"/>
      <c r="G37" s="68"/>
      <c r="H37" s="68"/>
      <c r="I37" s="68"/>
      <c r="J37" s="68"/>
      <c r="K37" s="8"/>
      <c r="L37" s="8"/>
      <c r="M37" s="50"/>
      <c r="N37" s="8"/>
      <c r="O37" s="50"/>
      <c r="P37" s="8"/>
      <c r="Q37" s="8"/>
      <c r="R37" s="8"/>
      <c r="S37" s="8"/>
      <c r="T37" s="8"/>
      <c r="U37" s="8"/>
      <c r="V37" s="8"/>
      <c r="W37" s="8"/>
      <c r="X37" s="8"/>
      <c r="Y37" s="8"/>
      <c r="Z37" s="8"/>
    </row>
    <row r="38" spans="1:26" ht="15.75" customHeight="1">
      <c r="A38" s="8"/>
      <c r="B38" s="8"/>
      <c r="C38" s="8"/>
      <c r="D38" s="8"/>
      <c r="E38" s="68"/>
      <c r="F38" s="68"/>
      <c r="G38" s="68"/>
      <c r="H38" s="68"/>
      <c r="I38" s="68"/>
      <c r="J38" s="68"/>
      <c r="K38" s="8"/>
      <c r="L38" s="8"/>
      <c r="M38" s="50"/>
      <c r="N38" s="8"/>
      <c r="O38" s="50"/>
      <c r="P38" s="8"/>
      <c r="Q38" s="8"/>
      <c r="R38" s="8"/>
      <c r="S38" s="8"/>
      <c r="T38" s="8"/>
      <c r="U38" s="8"/>
      <c r="V38" s="8"/>
      <c r="W38" s="8"/>
      <c r="X38" s="8"/>
      <c r="Y38" s="8"/>
      <c r="Z38" s="8"/>
    </row>
    <row r="39" spans="1:26" ht="15.75" customHeight="1">
      <c r="A39" s="8"/>
      <c r="B39" s="8"/>
      <c r="C39" s="8"/>
      <c r="D39" s="8"/>
      <c r="E39" s="68"/>
      <c r="F39" s="68"/>
      <c r="G39" s="68"/>
      <c r="H39" s="68"/>
      <c r="I39" s="68"/>
      <c r="J39" s="68"/>
      <c r="K39" s="8"/>
      <c r="L39" s="8"/>
      <c r="M39" s="50"/>
      <c r="N39" s="8"/>
      <c r="O39" s="50"/>
      <c r="P39" s="8"/>
      <c r="Q39" s="8"/>
      <c r="R39" s="8"/>
      <c r="S39" s="8"/>
      <c r="T39" s="8"/>
      <c r="U39" s="8"/>
      <c r="V39" s="8"/>
      <c r="W39" s="8"/>
      <c r="X39" s="8"/>
      <c r="Y39" s="8"/>
      <c r="Z39" s="8"/>
    </row>
    <row r="40" spans="1:26" ht="15.75" customHeight="1">
      <c r="A40" s="8"/>
      <c r="B40" s="8"/>
      <c r="C40" s="8"/>
      <c r="D40" s="8"/>
      <c r="E40" s="68"/>
      <c r="F40" s="68"/>
      <c r="G40" s="68"/>
      <c r="H40" s="68"/>
      <c r="I40" s="68"/>
      <c r="J40" s="68"/>
      <c r="K40" s="8"/>
      <c r="L40" s="8"/>
      <c r="M40" s="50"/>
      <c r="N40" s="8"/>
      <c r="O40" s="50"/>
      <c r="P40" s="8"/>
      <c r="Q40" s="8"/>
      <c r="R40" s="8"/>
      <c r="S40" s="8"/>
      <c r="T40" s="8"/>
      <c r="U40" s="8"/>
      <c r="V40" s="8"/>
      <c r="W40" s="8"/>
      <c r="X40" s="8"/>
      <c r="Y40" s="8"/>
      <c r="Z40" s="8"/>
    </row>
    <row r="41" spans="1:26" ht="15.75" customHeight="1">
      <c r="A41" s="8"/>
      <c r="B41" s="8"/>
      <c r="C41" s="8"/>
      <c r="D41" s="8"/>
      <c r="E41" s="68"/>
      <c r="F41" s="68"/>
      <c r="G41" s="68"/>
      <c r="H41" s="68"/>
      <c r="I41" s="68"/>
      <c r="J41" s="68"/>
      <c r="K41" s="8"/>
      <c r="L41" s="8"/>
      <c r="M41" s="50"/>
      <c r="N41" s="8"/>
      <c r="O41" s="50"/>
      <c r="P41" s="8"/>
      <c r="Q41" s="8"/>
      <c r="R41" s="8"/>
      <c r="S41" s="8"/>
      <c r="T41" s="8"/>
      <c r="U41" s="8"/>
      <c r="V41" s="8"/>
      <c r="W41" s="8"/>
      <c r="X41" s="8"/>
      <c r="Y41" s="8"/>
      <c r="Z41" s="8"/>
    </row>
    <row r="42" spans="1:26" ht="15.75" customHeight="1">
      <c r="A42" s="8"/>
      <c r="B42" s="8"/>
      <c r="C42" s="8"/>
      <c r="D42" s="8"/>
      <c r="E42" s="68"/>
      <c r="F42" s="68"/>
      <c r="G42" s="68"/>
      <c r="H42" s="68"/>
      <c r="I42" s="68"/>
      <c r="J42" s="68"/>
      <c r="K42" s="8"/>
      <c r="L42" s="8"/>
      <c r="M42" s="50"/>
      <c r="N42" s="8"/>
      <c r="O42" s="50"/>
      <c r="P42" s="8"/>
      <c r="Q42" s="8"/>
      <c r="R42" s="8"/>
      <c r="S42" s="8"/>
      <c r="T42" s="8"/>
      <c r="U42" s="8"/>
      <c r="V42" s="8"/>
      <c r="W42" s="8"/>
      <c r="X42" s="8"/>
      <c r="Y42" s="8"/>
      <c r="Z42" s="8"/>
    </row>
    <row r="43" spans="1:26" ht="15.75" customHeight="1">
      <c r="A43" s="8"/>
      <c r="B43" s="8"/>
      <c r="C43" s="8"/>
      <c r="D43" s="8"/>
      <c r="E43" s="68"/>
      <c r="F43" s="68"/>
      <c r="G43" s="68"/>
      <c r="H43" s="68"/>
      <c r="I43" s="68"/>
      <c r="J43" s="68"/>
      <c r="K43" s="8"/>
      <c r="L43" s="8"/>
      <c r="M43" s="50"/>
      <c r="N43" s="8"/>
      <c r="O43" s="50"/>
      <c r="P43" s="8"/>
      <c r="Q43" s="8"/>
      <c r="R43" s="8"/>
      <c r="S43" s="8"/>
      <c r="T43" s="8"/>
      <c r="U43" s="8"/>
      <c r="V43" s="8"/>
      <c r="W43" s="8"/>
      <c r="X43" s="8"/>
      <c r="Y43" s="8"/>
      <c r="Z43" s="8"/>
    </row>
    <row r="44" spans="1:26" ht="15.75" customHeight="1">
      <c r="A44" s="8"/>
      <c r="B44" s="8"/>
      <c r="C44" s="8"/>
      <c r="D44" s="8"/>
      <c r="E44" s="68"/>
      <c r="F44" s="68"/>
      <c r="G44" s="68"/>
      <c r="H44" s="68"/>
      <c r="I44" s="68"/>
      <c r="J44" s="68"/>
      <c r="K44" s="8"/>
      <c r="L44" s="8"/>
      <c r="M44" s="50"/>
      <c r="N44" s="8"/>
      <c r="O44" s="50"/>
      <c r="P44" s="8"/>
      <c r="Q44" s="8"/>
      <c r="R44" s="8"/>
      <c r="S44" s="8"/>
      <c r="T44" s="8"/>
      <c r="U44" s="8"/>
      <c r="V44" s="8"/>
      <c r="W44" s="8"/>
      <c r="X44" s="8"/>
      <c r="Y44" s="8"/>
      <c r="Z44" s="8"/>
    </row>
    <row r="45" spans="1:26" ht="15.75" customHeight="1">
      <c r="A45" s="8"/>
      <c r="B45" s="8"/>
      <c r="C45" s="8"/>
      <c r="D45" s="8"/>
      <c r="E45" s="68"/>
      <c r="F45" s="68"/>
      <c r="G45" s="68"/>
      <c r="H45" s="68"/>
      <c r="I45" s="68"/>
      <c r="J45" s="68"/>
      <c r="K45" s="8"/>
      <c r="L45" s="8"/>
      <c r="M45" s="50"/>
      <c r="N45" s="8"/>
      <c r="O45" s="50"/>
      <c r="P45" s="8"/>
      <c r="Q45" s="8"/>
      <c r="R45" s="8"/>
      <c r="S45" s="8"/>
      <c r="T45" s="8"/>
      <c r="U45" s="8"/>
      <c r="V45" s="8"/>
      <c r="W45" s="8"/>
      <c r="X45" s="8"/>
      <c r="Y45" s="8"/>
      <c r="Z45" s="8"/>
    </row>
    <row r="46" spans="1:26" ht="15.75" customHeight="1">
      <c r="A46" s="8"/>
      <c r="B46" s="8"/>
      <c r="C46" s="8"/>
      <c r="D46" s="8"/>
      <c r="E46" s="68"/>
      <c r="F46" s="68"/>
      <c r="G46" s="68"/>
      <c r="H46" s="68"/>
      <c r="I46" s="68"/>
      <c r="J46" s="68"/>
      <c r="K46" s="8"/>
      <c r="L46" s="8"/>
      <c r="M46" s="50"/>
      <c r="N46" s="8"/>
      <c r="O46" s="50"/>
      <c r="P46" s="8"/>
      <c r="Q46" s="8"/>
      <c r="R46" s="8"/>
      <c r="S46" s="8"/>
      <c r="T46" s="8"/>
      <c r="U46" s="8"/>
      <c r="V46" s="8"/>
      <c r="W46" s="8"/>
      <c r="X46" s="8"/>
      <c r="Y46" s="8"/>
      <c r="Z46" s="8"/>
    </row>
    <row r="47" spans="1:26" ht="15.75" customHeight="1">
      <c r="A47" s="8"/>
      <c r="B47" s="8"/>
      <c r="C47" s="8"/>
      <c r="D47" s="8"/>
      <c r="E47" s="68"/>
      <c r="F47" s="68"/>
      <c r="G47" s="68"/>
      <c r="H47" s="68"/>
      <c r="I47" s="68"/>
      <c r="J47" s="68"/>
      <c r="K47" s="8"/>
      <c r="L47" s="8"/>
      <c r="M47" s="50"/>
      <c r="N47" s="8"/>
      <c r="O47" s="50"/>
      <c r="P47" s="8"/>
      <c r="Q47" s="8"/>
      <c r="R47" s="8"/>
      <c r="S47" s="8"/>
      <c r="T47" s="8"/>
      <c r="U47" s="8"/>
      <c r="V47" s="8"/>
      <c r="W47" s="8"/>
      <c r="X47" s="8"/>
      <c r="Y47" s="8"/>
      <c r="Z47" s="8"/>
    </row>
    <row r="48" spans="1:26" ht="15.75" customHeight="1">
      <c r="A48" s="8"/>
      <c r="B48" s="8"/>
      <c r="C48" s="8"/>
      <c r="D48" s="8"/>
      <c r="E48" s="68"/>
      <c r="F48" s="68"/>
      <c r="G48" s="68"/>
      <c r="H48" s="68"/>
      <c r="I48" s="68"/>
      <c r="J48" s="68"/>
      <c r="K48" s="8"/>
      <c r="L48" s="8"/>
      <c r="M48" s="50"/>
      <c r="N48" s="8"/>
      <c r="O48" s="50"/>
      <c r="P48" s="8"/>
      <c r="Q48" s="8"/>
      <c r="R48" s="8"/>
      <c r="S48" s="8"/>
      <c r="T48" s="8"/>
      <c r="U48" s="8"/>
      <c r="V48" s="8"/>
      <c r="W48" s="8"/>
      <c r="X48" s="8"/>
      <c r="Y48" s="8"/>
      <c r="Z48" s="8"/>
    </row>
    <row r="49" spans="1:26" ht="15.75" customHeight="1">
      <c r="A49" s="8"/>
      <c r="B49" s="8"/>
      <c r="C49" s="8"/>
      <c r="D49" s="8"/>
      <c r="E49" s="68"/>
      <c r="F49" s="68"/>
      <c r="G49" s="68"/>
      <c r="H49" s="68"/>
      <c r="I49" s="68"/>
      <c r="J49" s="68"/>
      <c r="K49" s="8"/>
      <c r="L49" s="8"/>
      <c r="M49" s="50"/>
      <c r="N49" s="8"/>
      <c r="O49" s="50"/>
      <c r="P49" s="8"/>
      <c r="Q49" s="8"/>
      <c r="R49" s="8"/>
      <c r="S49" s="8"/>
      <c r="T49" s="8"/>
      <c r="U49" s="8"/>
      <c r="V49" s="8"/>
      <c r="W49" s="8"/>
      <c r="X49" s="8"/>
      <c r="Y49" s="8"/>
      <c r="Z49" s="8"/>
    </row>
    <row r="50" spans="1:26" ht="15.75" customHeight="1">
      <c r="A50" s="8"/>
      <c r="B50" s="8"/>
      <c r="C50" s="8"/>
      <c r="D50" s="8"/>
      <c r="E50" s="68"/>
      <c r="F50" s="68"/>
      <c r="G50" s="68"/>
      <c r="H50" s="68"/>
      <c r="I50" s="68"/>
      <c r="J50" s="68"/>
      <c r="K50" s="8"/>
      <c r="L50" s="8"/>
      <c r="M50" s="50"/>
      <c r="N50" s="8"/>
      <c r="O50" s="50"/>
      <c r="P50" s="8"/>
      <c r="Q50" s="8"/>
      <c r="R50" s="8"/>
      <c r="S50" s="8"/>
      <c r="T50" s="8"/>
      <c r="U50" s="8"/>
      <c r="V50" s="8"/>
      <c r="W50" s="8"/>
      <c r="X50" s="8"/>
      <c r="Y50" s="8"/>
      <c r="Z50" s="8"/>
    </row>
    <row r="51" spans="1:26" ht="15.75" customHeight="1">
      <c r="A51" s="8"/>
      <c r="B51" s="8"/>
      <c r="C51" s="8"/>
      <c r="D51" s="8"/>
      <c r="E51" s="68"/>
      <c r="F51" s="68"/>
      <c r="G51" s="68"/>
      <c r="H51" s="68"/>
      <c r="I51" s="68"/>
      <c r="J51" s="68"/>
      <c r="K51" s="8"/>
      <c r="L51" s="8"/>
      <c r="M51" s="50"/>
      <c r="N51" s="8"/>
      <c r="O51" s="50"/>
      <c r="P51" s="8"/>
      <c r="Q51" s="8"/>
      <c r="R51" s="8"/>
      <c r="S51" s="8"/>
      <c r="T51" s="8"/>
      <c r="U51" s="8"/>
      <c r="V51" s="8"/>
      <c r="W51" s="8"/>
      <c r="X51" s="8"/>
      <c r="Y51" s="8"/>
      <c r="Z51" s="8"/>
    </row>
    <row r="52" spans="1:26" ht="15.75" customHeight="1">
      <c r="A52" s="8"/>
      <c r="B52" s="8"/>
      <c r="C52" s="8"/>
      <c r="D52" s="8"/>
      <c r="E52" s="68"/>
      <c r="F52" s="68"/>
      <c r="G52" s="68"/>
      <c r="H52" s="68"/>
      <c r="I52" s="68"/>
      <c r="J52" s="68"/>
      <c r="K52" s="8"/>
      <c r="L52" s="8"/>
      <c r="M52" s="50"/>
      <c r="N52" s="8"/>
      <c r="O52" s="50"/>
      <c r="P52" s="8"/>
      <c r="Q52" s="8"/>
      <c r="R52" s="8"/>
      <c r="S52" s="8"/>
      <c r="T52" s="8"/>
      <c r="U52" s="8"/>
      <c r="V52" s="8"/>
      <c r="W52" s="8"/>
      <c r="X52" s="8"/>
      <c r="Y52" s="8"/>
      <c r="Z52" s="8"/>
    </row>
    <row r="53" spans="1:26" ht="15.75" customHeight="1">
      <c r="A53" s="8"/>
      <c r="B53" s="8"/>
      <c r="C53" s="8"/>
      <c r="D53" s="8"/>
      <c r="E53" s="68"/>
      <c r="F53" s="68"/>
      <c r="G53" s="68"/>
      <c r="H53" s="68"/>
      <c r="I53" s="68"/>
      <c r="J53" s="68"/>
      <c r="K53" s="8"/>
      <c r="L53" s="8"/>
      <c r="M53" s="50"/>
      <c r="N53" s="8"/>
      <c r="O53" s="50"/>
      <c r="P53" s="8"/>
      <c r="Q53" s="8"/>
      <c r="R53" s="8"/>
      <c r="S53" s="8"/>
      <c r="T53" s="8"/>
      <c r="U53" s="8"/>
      <c r="V53" s="8"/>
      <c r="W53" s="8"/>
      <c r="X53" s="8"/>
      <c r="Y53" s="8"/>
      <c r="Z53" s="8"/>
    </row>
    <row r="54" spans="1:26" ht="15.75" customHeight="1">
      <c r="A54" s="8"/>
      <c r="B54" s="8"/>
      <c r="C54" s="8"/>
      <c r="D54" s="8"/>
      <c r="E54" s="68"/>
      <c r="F54" s="68"/>
      <c r="G54" s="68"/>
      <c r="H54" s="68"/>
      <c r="I54" s="68"/>
      <c r="J54" s="68"/>
      <c r="K54" s="8"/>
      <c r="L54" s="8"/>
      <c r="M54" s="50"/>
      <c r="N54" s="8"/>
      <c r="O54" s="50"/>
      <c r="P54" s="8"/>
      <c r="Q54" s="8"/>
      <c r="R54" s="8"/>
      <c r="S54" s="8"/>
      <c r="T54" s="8"/>
      <c r="U54" s="8"/>
      <c r="V54" s="8"/>
      <c r="W54" s="8"/>
      <c r="X54" s="8"/>
      <c r="Y54" s="8"/>
      <c r="Z54" s="8"/>
    </row>
    <row r="55" spans="1:26" ht="15.75" customHeight="1">
      <c r="A55" s="8"/>
      <c r="B55" s="8"/>
      <c r="C55" s="8"/>
      <c r="D55" s="8"/>
      <c r="E55" s="68"/>
      <c r="F55" s="68"/>
      <c r="G55" s="68"/>
      <c r="H55" s="68"/>
      <c r="I55" s="68"/>
      <c r="J55" s="68"/>
      <c r="K55" s="8"/>
      <c r="L55" s="8"/>
      <c r="M55" s="50"/>
      <c r="N55" s="8"/>
      <c r="O55" s="50"/>
      <c r="P55" s="8"/>
      <c r="Q55" s="8"/>
      <c r="R55" s="8"/>
      <c r="S55" s="8"/>
      <c r="T55" s="8"/>
      <c r="U55" s="8"/>
      <c r="V55" s="8"/>
      <c r="W55" s="8"/>
      <c r="X55" s="8"/>
      <c r="Y55" s="8"/>
      <c r="Z55" s="8"/>
    </row>
    <row r="56" spans="1:26" ht="15.75" customHeight="1">
      <c r="A56" s="8"/>
      <c r="B56" s="8"/>
      <c r="C56" s="8"/>
      <c r="D56" s="8"/>
      <c r="E56" s="68"/>
      <c r="F56" s="68"/>
      <c r="G56" s="68"/>
      <c r="H56" s="68"/>
      <c r="I56" s="68"/>
      <c r="J56" s="68"/>
      <c r="K56" s="8"/>
      <c r="L56" s="8"/>
      <c r="M56" s="50"/>
      <c r="N56" s="8"/>
      <c r="O56" s="50"/>
      <c r="P56" s="8"/>
      <c r="Q56" s="8"/>
      <c r="R56" s="8"/>
      <c r="S56" s="8"/>
      <c r="T56" s="8"/>
      <c r="U56" s="8"/>
      <c r="V56" s="8"/>
      <c r="W56" s="8"/>
      <c r="X56" s="8"/>
      <c r="Y56" s="8"/>
      <c r="Z56" s="8"/>
    </row>
    <row r="57" spans="1:26" ht="15.75" customHeight="1">
      <c r="A57" s="8"/>
      <c r="B57" s="8"/>
      <c r="C57" s="8"/>
      <c r="D57" s="8"/>
      <c r="E57" s="68"/>
      <c r="F57" s="68"/>
      <c r="G57" s="68"/>
      <c r="H57" s="68"/>
      <c r="I57" s="68"/>
      <c r="J57" s="68"/>
      <c r="K57" s="8"/>
      <c r="L57" s="8"/>
      <c r="M57" s="50"/>
      <c r="N57" s="8"/>
      <c r="O57" s="50"/>
      <c r="P57" s="8"/>
      <c r="Q57" s="8"/>
      <c r="R57" s="8"/>
      <c r="S57" s="8"/>
      <c r="T57" s="8"/>
      <c r="U57" s="8"/>
      <c r="V57" s="8"/>
      <c r="W57" s="8"/>
      <c r="X57" s="8"/>
      <c r="Y57" s="8"/>
      <c r="Z57" s="8"/>
    </row>
    <row r="58" spans="1:26" ht="15.75" customHeight="1">
      <c r="A58" s="8"/>
      <c r="B58" s="8"/>
      <c r="C58" s="8"/>
      <c r="D58" s="8"/>
      <c r="E58" s="68"/>
      <c r="F58" s="68"/>
      <c r="G58" s="68"/>
      <c r="H58" s="68"/>
      <c r="I58" s="68"/>
      <c r="J58" s="68"/>
      <c r="K58" s="8"/>
      <c r="L58" s="8"/>
      <c r="M58" s="50"/>
      <c r="N58" s="8"/>
      <c r="O58" s="50"/>
      <c r="P58" s="8"/>
      <c r="Q58" s="8"/>
      <c r="R58" s="8"/>
      <c r="S58" s="8"/>
      <c r="T58" s="8"/>
      <c r="U58" s="8"/>
      <c r="V58" s="8"/>
      <c r="W58" s="8"/>
      <c r="X58" s="8"/>
      <c r="Y58" s="8"/>
      <c r="Z58" s="8"/>
    </row>
    <row r="59" spans="1:26" ht="15.75" customHeight="1">
      <c r="A59" s="8"/>
      <c r="B59" s="8"/>
      <c r="C59" s="8"/>
      <c r="D59" s="8"/>
      <c r="E59" s="68"/>
      <c r="F59" s="68"/>
      <c r="G59" s="68"/>
      <c r="H59" s="68"/>
      <c r="I59" s="68"/>
      <c r="J59" s="68"/>
      <c r="K59" s="8"/>
      <c r="L59" s="8"/>
      <c r="M59" s="50"/>
      <c r="N59" s="8"/>
      <c r="O59" s="50"/>
      <c r="P59" s="8"/>
      <c r="Q59" s="8"/>
      <c r="R59" s="8"/>
      <c r="S59" s="8"/>
      <c r="T59" s="8"/>
      <c r="U59" s="8"/>
      <c r="V59" s="8"/>
      <c r="W59" s="8"/>
      <c r="X59" s="8"/>
      <c r="Y59" s="8"/>
      <c r="Z59" s="8"/>
    </row>
    <row r="60" spans="1:26" ht="15.75" customHeight="1">
      <c r="A60" s="8"/>
      <c r="B60" s="8"/>
      <c r="C60" s="8"/>
      <c r="D60" s="8"/>
      <c r="E60" s="68"/>
      <c r="F60" s="68"/>
      <c r="G60" s="68"/>
      <c r="H60" s="68"/>
      <c r="I60" s="68"/>
      <c r="J60" s="68"/>
      <c r="K60" s="8"/>
      <c r="L60" s="8"/>
      <c r="M60" s="50"/>
      <c r="N60" s="8"/>
      <c r="O60" s="50"/>
      <c r="P60" s="8"/>
      <c r="Q60" s="8"/>
      <c r="R60" s="8"/>
      <c r="S60" s="8"/>
      <c r="T60" s="8"/>
      <c r="U60" s="8"/>
      <c r="V60" s="8"/>
      <c r="W60" s="8"/>
      <c r="X60" s="8"/>
      <c r="Y60" s="8"/>
      <c r="Z60" s="8"/>
    </row>
    <row r="61" spans="1:26" ht="15.75" customHeight="1">
      <c r="A61" s="8"/>
      <c r="B61" s="8"/>
      <c r="C61" s="8"/>
      <c r="D61" s="8"/>
      <c r="E61" s="68"/>
      <c r="F61" s="68"/>
      <c r="G61" s="68"/>
      <c r="H61" s="68"/>
      <c r="I61" s="68"/>
      <c r="J61" s="68"/>
      <c r="K61" s="8"/>
      <c r="L61" s="8"/>
      <c r="M61" s="50"/>
      <c r="N61" s="8"/>
      <c r="O61" s="50"/>
      <c r="P61" s="8"/>
      <c r="Q61" s="8"/>
      <c r="R61" s="8"/>
      <c r="S61" s="8"/>
      <c r="T61" s="8"/>
      <c r="U61" s="8"/>
      <c r="V61" s="8"/>
      <c r="W61" s="8"/>
      <c r="X61" s="8"/>
      <c r="Y61" s="8"/>
      <c r="Z61" s="8"/>
    </row>
    <row r="62" spans="1:26" ht="15.75" customHeight="1">
      <c r="A62" s="8"/>
      <c r="B62" s="8"/>
      <c r="C62" s="8"/>
      <c r="D62" s="8"/>
      <c r="E62" s="68"/>
      <c r="F62" s="68"/>
      <c r="G62" s="68"/>
      <c r="H62" s="68"/>
      <c r="I62" s="68"/>
      <c r="J62" s="68"/>
      <c r="K62" s="8"/>
      <c r="L62" s="8"/>
      <c r="M62" s="50"/>
      <c r="N62" s="8"/>
      <c r="O62" s="50"/>
      <c r="P62" s="8"/>
      <c r="Q62" s="8"/>
      <c r="R62" s="8"/>
      <c r="S62" s="8"/>
      <c r="T62" s="8"/>
      <c r="U62" s="8"/>
      <c r="V62" s="8"/>
      <c r="W62" s="8"/>
      <c r="X62" s="8"/>
      <c r="Y62" s="8"/>
      <c r="Z62" s="8"/>
    </row>
    <row r="63" spans="1:26" ht="15.75" customHeight="1">
      <c r="A63" s="8"/>
      <c r="B63" s="8"/>
      <c r="C63" s="8"/>
      <c r="D63" s="8"/>
      <c r="E63" s="68"/>
      <c r="F63" s="68"/>
      <c r="G63" s="68"/>
      <c r="H63" s="68"/>
      <c r="I63" s="68"/>
      <c r="J63" s="68"/>
      <c r="K63" s="8"/>
      <c r="L63" s="8"/>
      <c r="M63" s="50"/>
      <c r="N63" s="8"/>
      <c r="O63" s="50"/>
      <c r="P63" s="8"/>
      <c r="Q63" s="8"/>
      <c r="R63" s="8"/>
      <c r="S63" s="8"/>
      <c r="T63" s="8"/>
      <c r="U63" s="8"/>
      <c r="V63" s="8"/>
      <c r="W63" s="8"/>
      <c r="X63" s="8"/>
      <c r="Y63" s="8"/>
      <c r="Z63" s="8"/>
    </row>
    <row r="64" spans="1:26" ht="15.75" customHeight="1">
      <c r="A64" s="8"/>
      <c r="B64" s="8"/>
      <c r="C64" s="8"/>
      <c r="D64" s="8"/>
      <c r="E64" s="68"/>
      <c r="F64" s="68"/>
      <c r="G64" s="68"/>
      <c r="H64" s="68"/>
      <c r="I64" s="68"/>
      <c r="J64" s="68"/>
      <c r="K64" s="8"/>
      <c r="L64" s="8"/>
      <c r="M64" s="50"/>
      <c r="N64" s="8"/>
      <c r="O64" s="50"/>
      <c r="P64" s="8"/>
      <c r="Q64" s="8"/>
      <c r="R64" s="8"/>
      <c r="S64" s="8"/>
      <c r="T64" s="8"/>
      <c r="U64" s="8"/>
      <c r="V64" s="8"/>
      <c r="W64" s="8"/>
      <c r="X64" s="8"/>
      <c r="Y64" s="8"/>
      <c r="Z64" s="8"/>
    </row>
    <row r="65" spans="1:26" ht="15.75" customHeight="1">
      <c r="A65" s="8"/>
      <c r="B65" s="8"/>
      <c r="C65" s="8"/>
      <c r="D65" s="8"/>
      <c r="E65" s="68"/>
      <c r="F65" s="68"/>
      <c r="G65" s="68"/>
      <c r="H65" s="68"/>
      <c r="I65" s="68"/>
      <c r="J65" s="68"/>
      <c r="K65" s="8"/>
      <c r="L65" s="8"/>
      <c r="M65" s="50"/>
      <c r="N65" s="8"/>
      <c r="O65" s="50"/>
      <c r="P65" s="8"/>
      <c r="Q65" s="8"/>
      <c r="R65" s="8"/>
      <c r="S65" s="8"/>
      <c r="T65" s="8"/>
      <c r="U65" s="8"/>
      <c r="V65" s="8"/>
      <c r="W65" s="8"/>
      <c r="X65" s="8"/>
      <c r="Y65" s="8"/>
      <c r="Z65" s="8"/>
    </row>
    <row r="66" spans="1:26" ht="15.75" customHeight="1">
      <c r="A66" s="8"/>
      <c r="B66" s="8"/>
      <c r="C66" s="8"/>
      <c r="D66" s="8"/>
      <c r="E66" s="68"/>
      <c r="F66" s="68"/>
      <c r="G66" s="68"/>
      <c r="H66" s="68"/>
      <c r="I66" s="68"/>
      <c r="J66" s="68"/>
      <c r="K66" s="8"/>
      <c r="L66" s="8"/>
      <c r="M66" s="50"/>
      <c r="N66" s="8"/>
      <c r="O66" s="50"/>
      <c r="P66" s="8"/>
      <c r="Q66" s="8"/>
      <c r="R66" s="8"/>
      <c r="S66" s="8"/>
      <c r="T66" s="8"/>
      <c r="U66" s="8"/>
      <c r="V66" s="8"/>
      <c r="W66" s="8"/>
      <c r="X66" s="8"/>
      <c r="Y66" s="8"/>
      <c r="Z66" s="8"/>
    </row>
    <row r="67" spans="1:26" ht="15.75" customHeight="1">
      <c r="A67" s="8"/>
      <c r="B67" s="8"/>
      <c r="C67" s="8"/>
      <c r="D67" s="8"/>
      <c r="E67" s="68"/>
      <c r="F67" s="68"/>
      <c r="G67" s="68"/>
      <c r="H67" s="68"/>
      <c r="I67" s="68"/>
      <c r="J67" s="68"/>
      <c r="K67" s="8"/>
      <c r="L67" s="8"/>
      <c r="M67" s="50"/>
      <c r="N67" s="8"/>
      <c r="O67" s="50"/>
      <c r="P67" s="8"/>
      <c r="Q67" s="8"/>
      <c r="R67" s="8"/>
      <c r="S67" s="8"/>
      <c r="T67" s="8"/>
      <c r="U67" s="8"/>
      <c r="V67" s="8"/>
      <c r="W67" s="8"/>
      <c r="X67" s="8"/>
      <c r="Y67" s="8"/>
      <c r="Z67" s="8"/>
    </row>
    <row r="68" spans="1:26" ht="15.75" customHeight="1">
      <c r="A68" s="8"/>
      <c r="B68" s="8"/>
      <c r="C68" s="8"/>
      <c r="D68" s="8"/>
      <c r="E68" s="68"/>
      <c r="F68" s="68"/>
      <c r="G68" s="68"/>
      <c r="H68" s="68"/>
      <c r="I68" s="68"/>
      <c r="J68" s="68"/>
      <c r="K68" s="8"/>
      <c r="L68" s="8"/>
      <c r="M68" s="50"/>
      <c r="N68" s="8"/>
      <c r="O68" s="50"/>
      <c r="P68" s="8"/>
      <c r="Q68" s="8"/>
      <c r="R68" s="8"/>
      <c r="S68" s="8"/>
      <c r="T68" s="8"/>
      <c r="U68" s="8"/>
      <c r="V68" s="8"/>
      <c r="W68" s="8"/>
      <c r="X68" s="8"/>
      <c r="Y68" s="8"/>
      <c r="Z68" s="8"/>
    </row>
    <row r="69" spans="1:26" ht="15.75" customHeight="1">
      <c r="A69" s="8"/>
      <c r="B69" s="8"/>
      <c r="C69" s="8"/>
      <c r="D69" s="8"/>
      <c r="E69" s="68"/>
      <c r="F69" s="68"/>
      <c r="G69" s="68"/>
      <c r="H69" s="68"/>
      <c r="I69" s="68"/>
      <c r="J69" s="68"/>
      <c r="K69" s="8"/>
      <c r="L69" s="8"/>
      <c r="M69" s="50"/>
      <c r="N69" s="8"/>
      <c r="O69" s="50"/>
      <c r="P69" s="8"/>
      <c r="Q69" s="8"/>
      <c r="R69" s="8"/>
      <c r="S69" s="8"/>
      <c r="T69" s="8"/>
      <c r="U69" s="8"/>
      <c r="V69" s="8"/>
      <c r="W69" s="8"/>
      <c r="X69" s="8"/>
      <c r="Y69" s="8"/>
      <c r="Z69" s="8"/>
    </row>
    <row r="70" spans="1:26" ht="15.75" customHeight="1">
      <c r="A70" s="8"/>
      <c r="B70" s="8"/>
      <c r="C70" s="8"/>
      <c r="D70" s="8"/>
      <c r="E70" s="68"/>
      <c r="F70" s="68"/>
      <c r="G70" s="68"/>
      <c r="H70" s="68"/>
      <c r="I70" s="68"/>
      <c r="J70" s="68"/>
      <c r="K70" s="8"/>
      <c r="L70" s="8"/>
      <c r="M70" s="50"/>
      <c r="N70" s="8"/>
      <c r="O70" s="50"/>
      <c r="P70" s="8"/>
      <c r="Q70" s="8"/>
      <c r="R70" s="8"/>
      <c r="S70" s="8"/>
      <c r="T70" s="8"/>
      <c r="U70" s="8"/>
      <c r="V70" s="8"/>
      <c r="W70" s="8"/>
      <c r="X70" s="8"/>
      <c r="Y70" s="8"/>
      <c r="Z70" s="8"/>
    </row>
    <row r="71" spans="1:26" ht="15.75" customHeight="1">
      <c r="A71" s="8"/>
      <c r="B71" s="8"/>
      <c r="C71" s="8"/>
      <c r="D71" s="8"/>
      <c r="E71" s="68"/>
      <c r="F71" s="68"/>
      <c r="G71" s="68"/>
      <c r="H71" s="68"/>
      <c r="I71" s="68"/>
      <c r="J71" s="68"/>
      <c r="K71" s="8"/>
      <c r="L71" s="8"/>
      <c r="M71" s="50"/>
      <c r="N71" s="8"/>
      <c r="O71" s="50"/>
      <c r="P71" s="8"/>
      <c r="Q71" s="8"/>
      <c r="R71" s="8"/>
      <c r="S71" s="8"/>
      <c r="T71" s="8"/>
      <c r="U71" s="8"/>
      <c r="V71" s="8"/>
      <c r="W71" s="8"/>
      <c r="X71" s="8"/>
      <c r="Y71" s="8"/>
      <c r="Z71" s="8"/>
    </row>
    <row r="72" spans="1:26" ht="15.75" customHeight="1">
      <c r="A72" s="8"/>
      <c r="B72" s="8"/>
      <c r="C72" s="8"/>
      <c r="D72" s="8"/>
      <c r="E72" s="68"/>
      <c r="F72" s="68"/>
      <c r="G72" s="68"/>
      <c r="H72" s="68"/>
      <c r="I72" s="68"/>
      <c r="J72" s="68"/>
      <c r="K72" s="8"/>
      <c r="L72" s="8"/>
      <c r="M72" s="50"/>
      <c r="N72" s="8"/>
      <c r="O72" s="50"/>
      <c r="P72" s="8"/>
      <c r="Q72" s="8"/>
      <c r="R72" s="8"/>
      <c r="S72" s="8"/>
      <c r="T72" s="8"/>
      <c r="U72" s="8"/>
      <c r="V72" s="8"/>
      <c r="W72" s="8"/>
      <c r="X72" s="8"/>
      <c r="Y72" s="8"/>
      <c r="Z72" s="8"/>
    </row>
    <row r="73" spans="1:26" ht="15.75" customHeight="1">
      <c r="A73" s="8"/>
      <c r="B73" s="8"/>
      <c r="C73" s="8"/>
      <c r="D73" s="8"/>
      <c r="E73" s="68"/>
      <c r="F73" s="68"/>
      <c r="G73" s="68"/>
      <c r="H73" s="68"/>
      <c r="I73" s="68"/>
      <c r="J73" s="68"/>
      <c r="K73" s="8"/>
      <c r="L73" s="8"/>
      <c r="M73" s="50"/>
      <c r="N73" s="8"/>
      <c r="O73" s="50"/>
      <c r="P73" s="8"/>
      <c r="Q73" s="8"/>
      <c r="R73" s="8"/>
      <c r="S73" s="8"/>
      <c r="T73" s="8"/>
      <c r="U73" s="8"/>
      <c r="V73" s="8"/>
      <c r="W73" s="8"/>
      <c r="X73" s="8"/>
      <c r="Y73" s="8"/>
      <c r="Z73" s="8"/>
    </row>
    <row r="74" spans="1:26" ht="15.75" customHeight="1">
      <c r="A74" s="8"/>
      <c r="B74" s="8"/>
      <c r="C74" s="8"/>
      <c r="D74" s="8"/>
      <c r="E74" s="68"/>
      <c r="F74" s="68"/>
      <c r="G74" s="68"/>
      <c r="H74" s="68"/>
      <c r="I74" s="68"/>
      <c r="J74" s="68"/>
      <c r="K74" s="8"/>
      <c r="L74" s="8"/>
      <c r="M74" s="50"/>
      <c r="N74" s="8"/>
      <c r="O74" s="50"/>
      <c r="P74" s="8"/>
      <c r="Q74" s="8"/>
      <c r="R74" s="8"/>
      <c r="S74" s="8"/>
      <c r="T74" s="8"/>
      <c r="U74" s="8"/>
      <c r="V74" s="8"/>
      <c r="W74" s="8"/>
      <c r="X74" s="8"/>
      <c r="Y74" s="8"/>
      <c r="Z74" s="8"/>
    </row>
    <row r="75" spans="1:26" ht="15.75" customHeight="1">
      <c r="A75" s="8"/>
      <c r="B75" s="8"/>
      <c r="C75" s="8"/>
      <c r="D75" s="8"/>
      <c r="E75" s="68"/>
      <c r="F75" s="68"/>
      <c r="G75" s="68"/>
      <c r="H75" s="68"/>
      <c r="I75" s="68"/>
      <c r="J75" s="68"/>
      <c r="K75" s="8"/>
      <c r="L75" s="8"/>
      <c r="M75" s="50"/>
      <c r="N75" s="8"/>
      <c r="O75" s="50"/>
      <c r="P75" s="8"/>
      <c r="Q75" s="8"/>
      <c r="R75" s="8"/>
      <c r="S75" s="8"/>
      <c r="T75" s="8"/>
      <c r="U75" s="8"/>
      <c r="V75" s="8"/>
      <c r="W75" s="8"/>
      <c r="X75" s="8"/>
      <c r="Y75" s="8"/>
      <c r="Z75" s="8"/>
    </row>
    <row r="76" spans="1:26" ht="15.75" customHeight="1">
      <c r="A76" s="8"/>
      <c r="B76" s="8"/>
      <c r="C76" s="8"/>
      <c r="D76" s="8"/>
      <c r="E76" s="68"/>
      <c r="F76" s="68"/>
      <c r="G76" s="68"/>
      <c r="H76" s="68"/>
      <c r="I76" s="68"/>
      <c r="J76" s="68"/>
      <c r="K76" s="8"/>
      <c r="L76" s="8"/>
      <c r="M76" s="50"/>
      <c r="N76" s="8"/>
      <c r="O76" s="50"/>
      <c r="P76" s="8"/>
      <c r="Q76" s="8"/>
      <c r="R76" s="8"/>
      <c r="S76" s="8"/>
      <c r="T76" s="8"/>
      <c r="U76" s="8"/>
      <c r="V76" s="8"/>
      <c r="W76" s="8"/>
      <c r="X76" s="8"/>
      <c r="Y76" s="8"/>
      <c r="Z76" s="8"/>
    </row>
    <row r="77" spans="1:26" ht="15.75" customHeight="1">
      <c r="A77" s="8"/>
      <c r="B77" s="8"/>
      <c r="C77" s="8"/>
      <c r="D77" s="8"/>
      <c r="E77" s="68"/>
      <c r="F77" s="68"/>
      <c r="G77" s="68"/>
      <c r="H77" s="68"/>
      <c r="I77" s="68"/>
      <c r="J77" s="68"/>
      <c r="K77" s="8"/>
      <c r="L77" s="8"/>
      <c r="M77" s="50"/>
      <c r="N77" s="8"/>
      <c r="O77" s="50"/>
      <c r="P77" s="8"/>
      <c r="Q77" s="8"/>
      <c r="R77" s="8"/>
      <c r="S77" s="8"/>
      <c r="T77" s="8"/>
      <c r="U77" s="8"/>
      <c r="V77" s="8"/>
      <c r="W77" s="8"/>
      <c r="X77" s="8"/>
      <c r="Y77" s="8"/>
      <c r="Z77" s="8"/>
    </row>
    <row r="78" spans="1:26" ht="15.75" customHeight="1">
      <c r="A78" s="8"/>
      <c r="B78" s="8"/>
      <c r="C78" s="8"/>
      <c r="D78" s="8"/>
      <c r="E78" s="68"/>
      <c r="F78" s="68"/>
      <c r="G78" s="68"/>
      <c r="H78" s="68"/>
      <c r="I78" s="68"/>
      <c r="J78" s="68"/>
      <c r="K78" s="8"/>
      <c r="L78" s="8"/>
      <c r="M78" s="50"/>
      <c r="N78" s="8"/>
      <c r="O78" s="50"/>
      <c r="P78" s="8"/>
      <c r="Q78" s="8"/>
      <c r="R78" s="8"/>
      <c r="S78" s="8"/>
      <c r="T78" s="8"/>
      <c r="U78" s="8"/>
      <c r="V78" s="8"/>
      <c r="W78" s="8"/>
      <c r="X78" s="8"/>
      <c r="Y78" s="8"/>
      <c r="Z78" s="8"/>
    </row>
    <row r="79" spans="1:26" ht="15.75" customHeight="1">
      <c r="A79" s="8"/>
      <c r="B79" s="8"/>
      <c r="C79" s="8"/>
      <c r="D79" s="8"/>
      <c r="E79" s="68"/>
      <c r="F79" s="68"/>
      <c r="G79" s="68"/>
      <c r="H79" s="68"/>
      <c r="I79" s="68"/>
      <c r="J79" s="68"/>
      <c r="K79" s="8"/>
      <c r="L79" s="8"/>
      <c r="M79" s="50"/>
      <c r="N79" s="8"/>
      <c r="O79" s="50"/>
      <c r="P79" s="8"/>
      <c r="Q79" s="8"/>
      <c r="R79" s="8"/>
      <c r="S79" s="8"/>
      <c r="T79" s="8"/>
      <c r="U79" s="8"/>
      <c r="V79" s="8"/>
      <c r="W79" s="8"/>
      <c r="X79" s="8"/>
      <c r="Y79" s="8"/>
      <c r="Z79" s="8"/>
    </row>
    <row r="80" spans="1:26" ht="15.75" customHeight="1">
      <c r="A80" s="8"/>
      <c r="B80" s="8"/>
      <c r="C80" s="8"/>
      <c r="D80" s="8"/>
      <c r="E80" s="68"/>
      <c r="F80" s="68"/>
      <c r="G80" s="68"/>
      <c r="H80" s="68"/>
      <c r="I80" s="68"/>
      <c r="J80" s="68"/>
      <c r="K80" s="8"/>
      <c r="L80" s="8"/>
      <c r="M80" s="50"/>
      <c r="N80" s="8"/>
      <c r="O80" s="50"/>
      <c r="P80" s="8"/>
      <c r="Q80" s="8"/>
      <c r="R80" s="8"/>
      <c r="S80" s="8"/>
      <c r="T80" s="8"/>
      <c r="U80" s="8"/>
      <c r="V80" s="8"/>
      <c r="W80" s="8"/>
      <c r="X80" s="8"/>
      <c r="Y80" s="8"/>
      <c r="Z80" s="8"/>
    </row>
    <row r="81" spans="1:26" ht="15.75" customHeight="1">
      <c r="A81" s="8"/>
      <c r="B81" s="8"/>
      <c r="C81" s="8"/>
      <c r="D81" s="8"/>
      <c r="E81" s="68"/>
      <c r="F81" s="68"/>
      <c r="G81" s="68"/>
      <c r="H81" s="68"/>
      <c r="I81" s="68"/>
      <c r="J81" s="68"/>
      <c r="K81" s="8"/>
      <c r="L81" s="8"/>
      <c r="M81" s="50"/>
      <c r="N81" s="8"/>
      <c r="O81" s="50"/>
      <c r="P81" s="8"/>
      <c r="Q81" s="8"/>
      <c r="R81" s="8"/>
      <c r="S81" s="8"/>
      <c r="T81" s="8"/>
      <c r="U81" s="8"/>
      <c r="V81" s="8"/>
      <c r="W81" s="8"/>
      <c r="X81" s="8"/>
      <c r="Y81" s="8"/>
      <c r="Z81" s="8"/>
    </row>
    <row r="82" spans="1:26" ht="15.75" customHeight="1">
      <c r="A82" s="8"/>
      <c r="B82" s="8"/>
      <c r="C82" s="8"/>
      <c r="D82" s="8"/>
      <c r="E82" s="68"/>
      <c r="F82" s="68"/>
      <c r="G82" s="68"/>
      <c r="H82" s="68"/>
      <c r="I82" s="68"/>
      <c r="J82" s="68"/>
      <c r="K82" s="8"/>
      <c r="L82" s="8"/>
      <c r="M82" s="50"/>
      <c r="N82" s="8"/>
      <c r="O82" s="50"/>
      <c r="P82" s="8"/>
      <c r="Q82" s="8"/>
      <c r="R82" s="8"/>
      <c r="S82" s="8"/>
      <c r="T82" s="8"/>
      <c r="U82" s="8"/>
      <c r="V82" s="8"/>
      <c r="W82" s="8"/>
      <c r="X82" s="8"/>
      <c r="Y82" s="8"/>
      <c r="Z82" s="8"/>
    </row>
    <row r="83" spans="1:26" ht="15.75" customHeight="1">
      <c r="A83" s="8"/>
      <c r="B83" s="8"/>
      <c r="C83" s="8"/>
      <c r="D83" s="8"/>
      <c r="E83" s="68"/>
      <c r="F83" s="68"/>
      <c r="G83" s="68"/>
      <c r="H83" s="68"/>
      <c r="I83" s="68"/>
      <c r="J83" s="68"/>
      <c r="K83" s="8"/>
      <c r="L83" s="8"/>
      <c r="M83" s="50"/>
      <c r="N83" s="8"/>
      <c r="O83" s="50"/>
      <c r="P83" s="8"/>
      <c r="Q83" s="8"/>
      <c r="R83" s="8"/>
      <c r="S83" s="8"/>
      <c r="T83" s="8"/>
      <c r="U83" s="8"/>
      <c r="V83" s="8"/>
      <c r="W83" s="8"/>
      <c r="X83" s="8"/>
      <c r="Y83" s="8"/>
      <c r="Z83" s="8"/>
    </row>
    <row r="84" spans="1:26" ht="15.75" customHeight="1">
      <c r="A84" s="8"/>
      <c r="B84" s="8"/>
      <c r="C84" s="8"/>
      <c r="D84" s="8"/>
      <c r="E84" s="68"/>
      <c r="F84" s="68"/>
      <c r="G84" s="68"/>
      <c r="H84" s="68"/>
      <c r="I84" s="68"/>
      <c r="J84" s="68"/>
      <c r="K84" s="8"/>
      <c r="L84" s="8"/>
      <c r="M84" s="50"/>
      <c r="N84" s="8"/>
      <c r="O84" s="50"/>
      <c r="P84" s="8"/>
      <c r="Q84" s="8"/>
      <c r="R84" s="8"/>
      <c r="S84" s="8"/>
      <c r="T84" s="8"/>
      <c r="U84" s="8"/>
      <c r="V84" s="8"/>
      <c r="W84" s="8"/>
      <c r="X84" s="8"/>
      <c r="Y84" s="8"/>
      <c r="Z84" s="8"/>
    </row>
    <row r="85" spans="1:26" ht="15.75" customHeight="1">
      <c r="A85" s="8"/>
      <c r="B85" s="8"/>
      <c r="C85" s="8"/>
      <c r="D85" s="8"/>
      <c r="E85" s="68"/>
      <c r="F85" s="68"/>
      <c r="G85" s="68"/>
      <c r="H85" s="68"/>
      <c r="I85" s="68"/>
      <c r="J85" s="68"/>
      <c r="K85" s="8"/>
      <c r="L85" s="8"/>
      <c r="M85" s="50"/>
      <c r="N85" s="8"/>
      <c r="O85" s="50"/>
      <c r="P85" s="8"/>
      <c r="Q85" s="8"/>
      <c r="R85" s="8"/>
      <c r="S85" s="8"/>
      <c r="T85" s="8"/>
      <c r="U85" s="8"/>
      <c r="V85" s="8"/>
      <c r="W85" s="8"/>
      <c r="X85" s="8"/>
      <c r="Y85" s="8"/>
      <c r="Z85" s="8"/>
    </row>
    <row r="86" spans="1:26" ht="15.75" customHeight="1">
      <c r="A86" s="8"/>
      <c r="B86" s="8"/>
      <c r="C86" s="8"/>
      <c r="D86" s="8"/>
      <c r="E86" s="68"/>
      <c r="F86" s="68"/>
      <c r="G86" s="68"/>
      <c r="H86" s="68"/>
      <c r="I86" s="68"/>
      <c r="J86" s="68"/>
      <c r="K86" s="8"/>
      <c r="L86" s="8"/>
      <c r="M86" s="50"/>
      <c r="N86" s="8"/>
      <c r="O86" s="50"/>
      <c r="P86" s="8"/>
      <c r="Q86" s="8"/>
      <c r="R86" s="8"/>
      <c r="S86" s="8"/>
      <c r="T86" s="8"/>
      <c r="U86" s="8"/>
      <c r="V86" s="8"/>
      <c r="W86" s="8"/>
      <c r="X86" s="8"/>
      <c r="Y86" s="8"/>
      <c r="Z86" s="8"/>
    </row>
    <row r="87" spans="1:26" ht="15.75" customHeight="1">
      <c r="A87" s="8"/>
      <c r="B87" s="8"/>
      <c r="C87" s="8"/>
      <c r="D87" s="8"/>
      <c r="E87" s="68"/>
      <c r="F87" s="68"/>
      <c r="G87" s="68"/>
      <c r="H87" s="68"/>
      <c r="I87" s="68"/>
      <c r="J87" s="68"/>
      <c r="K87" s="8"/>
      <c r="L87" s="8"/>
      <c r="M87" s="50"/>
      <c r="N87" s="8"/>
      <c r="O87" s="50"/>
      <c r="P87" s="8"/>
      <c r="Q87" s="8"/>
      <c r="R87" s="8"/>
      <c r="S87" s="8"/>
      <c r="T87" s="8"/>
      <c r="U87" s="8"/>
      <c r="V87" s="8"/>
      <c r="W87" s="8"/>
      <c r="X87" s="8"/>
      <c r="Y87" s="8"/>
      <c r="Z87" s="8"/>
    </row>
    <row r="88" spans="1:26" ht="15.75" customHeight="1">
      <c r="A88" s="8"/>
      <c r="B88" s="8"/>
      <c r="C88" s="8"/>
      <c r="D88" s="8"/>
      <c r="E88" s="68"/>
      <c r="F88" s="68"/>
      <c r="G88" s="68"/>
      <c r="H88" s="68"/>
      <c r="I88" s="68"/>
      <c r="J88" s="68"/>
      <c r="K88" s="8"/>
      <c r="L88" s="8"/>
      <c r="M88" s="50"/>
      <c r="N88" s="8"/>
      <c r="O88" s="50"/>
      <c r="P88" s="8"/>
      <c r="Q88" s="8"/>
      <c r="R88" s="8"/>
      <c r="S88" s="8"/>
      <c r="T88" s="8"/>
      <c r="U88" s="8"/>
      <c r="V88" s="8"/>
      <c r="W88" s="8"/>
      <c r="X88" s="8"/>
      <c r="Y88" s="8"/>
      <c r="Z88" s="8"/>
    </row>
    <row r="89" spans="1:26" ht="15.75" customHeight="1">
      <c r="A89" s="8"/>
      <c r="B89" s="8"/>
      <c r="C89" s="8"/>
      <c r="D89" s="8"/>
      <c r="E89" s="68"/>
      <c r="F89" s="68"/>
      <c r="G89" s="68"/>
      <c r="H89" s="68"/>
      <c r="I89" s="68"/>
      <c r="J89" s="68"/>
      <c r="K89" s="8"/>
      <c r="L89" s="8"/>
      <c r="M89" s="50"/>
      <c r="N89" s="8"/>
      <c r="O89" s="50"/>
      <c r="P89" s="8"/>
      <c r="Q89" s="8"/>
      <c r="R89" s="8"/>
      <c r="S89" s="8"/>
      <c r="T89" s="8"/>
      <c r="U89" s="8"/>
      <c r="V89" s="8"/>
      <c r="W89" s="8"/>
      <c r="X89" s="8"/>
      <c r="Y89" s="8"/>
      <c r="Z89" s="8"/>
    </row>
    <row r="90" spans="1:26" ht="15.75" customHeight="1">
      <c r="A90" s="8"/>
      <c r="B90" s="8"/>
      <c r="C90" s="8"/>
      <c r="D90" s="8"/>
      <c r="E90" s="68"/>
      <c r="F90" s="68"/>
      <c r="G90" s="68"/>
      <c r="H90" s="68"/>
      <c r="I90" s="68"/>
      <c r="J90" s="68"/>
      <c r="K90" s="8"/>
      <c r="L90" s="8"/>
      <c r="M90" s="50"/>
      <c r="N90" s="8"/>
      <c r="O90" s="50"/>
      <c r="P90" s="8"/>
      <c r="Q90" s="8"/>
      <c r="R90" s="8"/>
      <c r="S90" s="8"/>
      <c r="T90" s="8"/>
      <c r="U90" s="8"/>
      <c r="V90" s="8"/>
      <c r="W90" s="8"/>
      <c r="X90" s="8"/>
      <c r="Y90" s="8"/>
      <c r="Z90" s="8"/>
    </row>
    <row r="91" spans="1:26" ht="15.75" customHeight="1">
      <c r="A91" s="8"/>
      <c r="B91" s="8"/>
      <c r="C91" s="8"/>
      <c r="D91" s="8"/>
      <c r="E91" s="68"/>
      <c r="F91" s="68"/>
      <c r="G91" s="68"/>
      <c r="H91" s="68"/>
      <c r="I91" s="68"/>
      <c r="J91" s="68"/>
      <c r="K91" s="8"/>
      <c r="L91" s="8"/>
      <c r="M91" s="50"/>
      <c r="N91" s="8"/>
      <c r="O91" s="50"/>
      <c r="P91" s="8"/>
      <c r="Q91" s="8"/>
      <c r="R91" s="8"/>
      <c r="S91" s="8"/>
      <c r="T91" s="8"/>
      <c r="U91" s="8"/>
      <c r="V91" s="8"/>
      <c r="W91" s="8"/>
      <c r="X91" s="8"/>
      <c r="Y91" s="8"/>
      <c r="Z91" s="8"/>
    </row>
    <row r="92" spans="1:26" ht="15.75" customHeight="1">
      <c r="A92" s="8"/>
      <c r="B92" s="8"/>
      <c r="C92" s="8"/>
      <c r="D92" s="8"/>
      <c r="E92" s="68"/>
      <c r="F92" s="68"/>
      <c r="G92" s="68"/>
      <c r="H92" s="68"/>
      <c r="I92" s="68"/>
      <c r="J92" s="68"/>
      <c r="K92" s="8"/>
      <c r="L92" s="8"/>
      <c r="M92" s="50"/>
      <c r="N92" s="8"/>
      <c r="O92" s="50"/>
      <c r="P92" s="8"/>
      <c r="Q92" s="8"/>
      <c r="R92" s="8"/>
      <c r="S92" s="8"/>
      <c r="T92" s="8"/>
      <c r="U92" s="8"/>
      <c r="V92" s="8"/>
      <c r="W92" s="8"/>
      <c r="X92" s="8"/>
      <c r="Y92" s="8"/>
      <c r="Z92" s="8"/>
    </row>
    <row r="93" spans="1:26" ht="15.75" customHeight="1">
      <c r="A93" s="8"/>
      <c r="B93" s="8"/>
      <c r="C93" s="8"/>
      <c r="D93" s="8"/>
      <c r="E93" s="68"/>
      <c r="F93" s="68"/>
      <c r="G93" s="68"/>
      <c r="H93" s="68"/>
      <c r="I93" s="68"/>
      <c r="J93" s="68"/>
      <c r="K93" s="8"/>
      <c r="L93" s="8"/>
      <c r="M93" s="50"/>
      <c r="N93" s="8"/>
      <c r="O93" s="50"/>
      <c r="P93" s="8"/>
      <c r="Q93" s="8"/>
      <c r="R93" s="8"/>
      <c r="S93" s="8"/>
      <c r="T93" s="8"/>
      <c r="U93" s="8"/>
      <c r="V93" s="8"/>
      <c r="W93" s="8"/>
      <c r="X93" s="8"/>
      <c r="Y93" s="8"/>
      <c r="Z93" s="8"/>
    </row>
    <row r="94" spans="1:26" ht="15.75" customHeight="1">
      <c r="A94" s="8"/>
      <c r="B94" s="8"/>
      <c r="C94" s="8"/>
      <c r="D94" s="8"/>
      <c r="E94" s="68"/>
      <c r="F94" s="68"/>
      <c r="G94" s="68"/>
      <c r="H94" s="68"/>
      <c r="I94" s="68"/>
      <c r="J94" s="68"/>
      <c r="K94" s="8"/>
      <c r="L94" s="8"/>
      <c r="M94" s="50"/>
      <c r="N94" s="8"/>
      <c r="O94" s="50"/>
      <c r="P94" s="8"/>
      <c r="Q94" s="8"/>
      <c r="R94" s="8"/>
      <c r="S94" s="8"/>
      <c r="T94" s="8"/>
      <c r="U94" s="8"/>
      <c r="V94" s="8"/>
      <c r="W94" s="8"/>
      <c r="X94" s="8"/>
      <c r="Y94" s="8"/>
      <c r="Z94" s="8"/>
    </row>
    <row r="95" spans="1:26" ht="15.75" customHeight="1">
      <c r="A95" s="8"/>
      <c r="B95" s="8"/>
      <c r="C95" s="8"/>
      <c r="D95" s="8"/>
      <c r="E95" s="68"/>
      <c r="F95" s="68"/>
      <c r="G95" s="68"/>
      <c r="H95" s="68"/>
      <c r="I95" s="68"/>
      <c r="J95" s="68"/>
      <c r="K95" s="8"/>
      <c r="L95" s="8"/>
      <c r="M95" s="50"/>
      <c r="N95" s="8"/>
      <c r="O95" s="50"/>
      <c r="P95" s="8"/>
      <c r="Q95" s="8"/>
      <c r="R95" s="8"/>
      <c r="S95" s="8"/>
      <c r="T95" s="8"/>
      <c r="U95" s="8"/>
      <c r="V95" s="8"/>
      <c r="W95" s="8"/>
      <c r="X95" s="8"/>
      <c r="Y95" s="8"/>
      <c r="Z95" s="8"/>
    </row>
    <row r="96" spans="1:26" ht="15.75" customHeight="1">
      <c r="A96" s="8"/>
      <c r="B96" s="8"/>
      <c r="C96" s="8"/>
      <c r="D96" s="8"/>
      <c r="E96" s="68"/>
      <c r="F96" s="68"/>
      <c r="G96" s="68"/>
      <c r="H96" s="68"/>
      <c r="I96" s="68"/>
      <c r="J96" s="68"/>
      <c r="K96" s="8"/>
      <c r="L96" s="8"/>
      <c r="M96" s="50"/>
      <c r="N96" s="8"/>
      <c r="O96" s="50"/>
      <c r="P96" s="8"/>
      <c r="Q96" s="8"/>
      <c r="R96" s="8"/>
      <c r="S96" s="8"/>
      <c r="T96" s="8"/>
      <c r="U96" s="8"/>
      <c r="V96" s="8"/>
      <c r="W96" s="8"/>
      <c r="X96" s="8"/>
      <c r="Y96" s="8"/>
      <c r="Z96" s="8"/>
    </row>
    <row r="97" spans="1:26" ht="15.75" customHeight="1">
      <c r="A97" s="8"/>
      <c r="B97" s="8"/>
      <c r="C97" s="8"/>
      <c r="D97" s="8"/>
      <c r="E97" s="68"/>
      <c r="F97" s="68"/>
      <c r="G97" s="68"/>
      <c r="H97" s="68"/>
      <c r="I97" s="68"/>
      <c r="J97" s="68"/>
      <c r="K97" s="8"/>
      <c r="L97" s="8"/>
      <c r="M97" s="50"/>
      <c r="N97" s="8"/>
      <c r="O97" s="50"/>
      <c r="P97" s="8"/>
      <c r="Q97" s="8"/>
      <c r="R97" s="8"/>
      <c r="S97" s="8"/>
      <c r="T97" s="8"/>
      <c r="U97" s="8"/>
      <c r="V97" s="8"/>
      <c r="W97" s="8"/>
      <c r="X97" s="8"/>
      <c r="Y97" s="8"/>
      <c r="Z97" s="8"/>
    </row>
    <row r="98" spans="1:26" ht="15.75" customHeight="1">
      <c r="A98" s="8"/>
      <c r="B98" s="8"/>
      <c r="C98" s="8"/>
      <c r="D98" s="8"/>
      <c r="E98" s="68"/>
      <c r="F98" s="68"/>
      <c r="G98" s="68"/>
      <c r="H98" s="68"/>
      <c r="I98" s="68"/>
      <c r="J98" s="68"/>
      <c r="K98" s="8"/>
      <c r="L98" s="8"/>
      <c r="M98" s="50"/>
      <c r="N98" s="8"/>
      <c r="O98" s="50"/>
      <c r="P98" s="8"/>
      <c r="Q98" s="8"/>
      <c r="R98" s="8"/>
      <c r="S98" s="8"/>
      <c r="T98" s="8"/>
      <c r="U98" s="8"/>
      <c r="V98" s="8"/>
      <c r="W98" s="8"/>
      <c r="X98" s="8"/>
      <c r="Y98" s="8"/>
      <c r="Z98" s="8"/>
    </row>
    <row r="99" spans="1:26" ht="15.75" customHeight="1">
      <c r="A99" s="8"/>
      <c r="B99" s="8"/>
      <c r="C99" s="8"/>
      <c r="D99" s="8"/>
      <c r="E99" s="68"/>
      <c r="F99" s="68"/>
      <c r="G99" s="68"/>
      <c r="H99" s="68"/>
      <c r="I99" s="68"/>
      <c r="J99" s="68"/>
      <c r="K99" s="8"/>
      <c r="L99" s="8"/>
      <c r="M99" s="50"/>
      <c r="N99" s="8"/>
      <c r="O99" s="50"/>
      <c r="P99" s="8"/>
      <c r="Q99" s="8"/>
      <c r="R99" s="8"/>
      <c r="S99" s="8"/>
      <c r="T99" s="8"/>
      <c r="U99" s="8"/>
      <c r="V99" s="8"/>
      <c r="W99" s="8"/>
      <c r="X99" s="8"/>
      <c r="Y99" s="8"/>
      <c r="Z99" s="8"/>
    </row>
    <row r="100" spans="1:26" ht="15.75" customHeight="1">
      <c r="A100" s="8"/>
      <c r="B100" s="8"/>
      <c r="C100" s="8"/>
      <c r="D100" s="8"/>
      <c r="E100" s="68"/>
      <c r="F100" s="68"/>
      <c r="G100" s="68"/>
      <c r="H100" s="68"/>
      <c r="I100" s="68"/>
      <c r="J100" s="68"/>
      <c r="K100" s="8"/>
      <c r="L100" s="8"/>
      <c r="M100" s="50"/>
      <c r="N100" s="8"/>
      <c r="O100" s="50"/>
      <c r="P100" s="8"/>
      <c r="Q100" s="8"/>
      <c r="R100" s="8"/>
      <c r="S100" s="8"/>
      <c r="T100" s="8"/>
      <c r="U100" s="8"/>
      <c r="V100" s="8"/>
      <c r="W100" s="8"/>
      <c r="X100" s="8"/>
      <c r="Y100" s="8"/>
      <c r="Z100" s="8"/>
    </row>
    <row r="101" spans="1:26" ht="15.75" customHeight="1">
      <c r="A101" s="8"/>
      <c r="B101" s="8"/>
      <c r="C101" s="8"/>
      <c r="D101" s="8"/>
      <c r="E101" s="68"/>
      <c r="F101" s="68"/>
      <c r="G101" s="68"/>
      <c r="H101" s="68"/>
      <c r="I101" s="68"/>
      <c r="J101" s="68"/>
      <c r="K101" s="8"/>
      <c r="L101" s="8"/>
      <c r="M101" s="50"/>
      <c r="N101" s="8"/>
      <c r="O101" s="50"/>
      <c r="P101" s="8"/>
      <c r="Q101" s="8"/>
      <c r="R101" s="8"/>
      <c r="S101" s="8"/>
      <c r="T101" s="8"/>
      <c r="U101" s="8"/>
      <c r="V101" s="8"/>
      <c r="W101" s="8"/>
      <c r="X101" s="8"/>
      <c r="Y101" s="8"/>
      <c r="Z101" s="8"/>
    </row>
    <row r="102" spans="1:26" ht="15.75" customHeight="1">
      <c r="A102" s="8"/>
      <c r="B102" s="8"/>
      <c r="C102" s="8"/>
      <c r="D102" s="8"/>
      <c r="E102" s="68"/>
      <c r="F102" s="68"/>
      <c r="G102" s="68"/>
      <c r="H102" s="68"/>
      <c r="I102" s="68"/>
      <c r="J102" s="68"/>
      <c r="K102" s="8"/>
      <c r="L102" s="8"/>
      <c r="M102" s="50"/>
      <c r="N102" s="8"/>
      <c r="O102" s="50"/>
      <c r="P102" s="8"/>
      <c r="Q102" s="8"/>
      <c r="R102" s="8"/>
      <c r="S102" s="8"/>
      <c r="T102" s="8"/>
      <c r="U102" s="8"/>
      <c r="V102" s="8"/>
      <c r="W102" s="8"/>
      <c r="X102" s="8"/>
      <c r="Y102" s="8"/>
      <c r="Z102" s="8"/>
    </row>
    <row r="103" spans="1:26" ht="15.75" customHeight="1">
      <c r="A103" s="8"/>
      <c r="B103" s="8"/>
      <c r="C103" s="8"/>
      <c r="D103" s="8"/>
      <c r="E103" s="68"/>
      <c r="F103" s="68"/>
      <c r="G103" s="68"/>
      <c r="H103" s="68"/>
      <c r="I103" s="68"/>
      <c r="J103" s="68"/>
      <c r="K103" s="8"/>
      <c r="L103" s="8"/>
      <c r="M103" s="50"/>
      <c r="N103" s="8"/>
      <c r="O103" s="50"/>
      <c r="P103" s="8"/>
      <c r="Q103" s="8"/>
      <c r="R103" s="8"/>
      <c r="S103" s="8"/>
      <c r="T103" s="8"/>
      <c r="U103" s="8"/>
      <c r="V103" s="8"/>
      <c r="W103" s="8"/>
      <c r="X103" s="8"/>
      <c r="Y103" s="8"/>
      <c r="Z103" s="8"/>
    </row>
    <row r="104" spans="1:26" ht="15.75" customHeight="1">
      <c r="A104" s="8"/>
      <c r="B104" s="8"/>
      <c r="C104" s="8"/>
      <c r="D104" s="8"/>
      <c r="E104" s="68"/>
      <c r="F104" s="68"/>
      <c r="G104" s="68"/>
      <c r="H104" s="68"/>
      <c r="I104" s="68"/>
      <c r="J104" s="68"/>
      <c r="K104" s="8"/>
      <c r="L104" s="8"/>
      <c r="M104" s="50"/>
      <c r="N104" s="8"/>
      <c r="O104" s="50"/>
      <c r="P104" s="8"/>
      <c r="Q104" s="8"/>
      <c r="R104" s="8"/>
      <c r="S104" s="8"/>
      <c r="T104" s="8"/>
      <c r="U104" s="8"/>
      <c r="V104" s="8"/>
      <c r="W104" s="8"/>
      <c r="X104" s="8"/>
      <c r="Y104" s="8"/>
      <c r="Z104" s="8"/>
    </row>
    <row r="105" spans="1:26" ht="15.75" customHeight="1">
      <c r="A105" s="8"/>
      <c r="B105" s="8"/>
      <c r="C105" s="8"/>
      <c r="D105" s="8"/>
      <c r="E105" s="68"/>
      <c r="F105" s="68"/>
      <c r="G105" s="68"/>
      <c r="H105" s="68"/>
      <c r="I105" s="68"/>
      <c r="J105" s="68"/>
      <c r="K105" s="8"/>
      <c r="L105" s="8"/>
      <c r="M105" s="50"/>
      <c r="N105" s="8"/>
      <c r="O105" s="50"/>
      <c r="P105" s="8"/>
      <c r="Q105" s="8"/>
      <c r="R105" s="8"/>
      <c r="S105" s="8"/>
      <c r="T105" s="8"/>
      <c r="U105" s="8"/>
      <c r="V105" s="8"/>
      <c r="W105" s="8"/>
      <c r="X105" s="8"/>
      <c r="Y105" s="8"/>
      <c r="Z105" s="8"/>
    </row>
    <row r="106" spans="1:26" ht="15.75" customHeight="1">
      <c r="A106" s="8"/>
      <c r="B106" s="8"/>
      <c r="C106" s="8"/>
      <c r="D106" s="8"/>
      <c r="E106" s="68"/>
      <c r="F106" s="68"/>
      <c r="G106" s="68"/>
      <c r="H106" s="68"/>
      <c r="I106" s="68"/>
      <c r="J106" s="68"/>
      <c r="K106" s="8"/>
      <c r="L106" s="8"/>
      <c r="M106" s="50"/>
      <c r="N106" s="8"/>
      <c r="O106" s="50"/>
      <c r="P106" s="8"/>
      <c r="Q106" s="8"/>
      <c r="R106" s="8"/>
      <c r="S106" s="8"/>
      <c r="T106" s="8"/>
      <c r="U106" s="8"/>
      <c r="V106" s="8"/>
      <c r="W106" s="8"/>
      <c r="X106" s="8"/>
      <c r="Y106" s="8"/>
      <c r="Z106" s="8"/>
    </row>
    <row r="107" spans="1:26" ht="15.75" customHeight="1">
      <c r="A107" s="8"/>
      <c r="B107" s="8"/>
      <c r="C107" s="8"/>
      <c r="D107" s="8"/>
      <c r="E107" s="68"/>
      <c r="F107" s="68"/>
      <c r="G107" s="68"/>
      <c r="H107" s="68"/>
      <c r="I107" s="68"/>
      <c r="J107" s="68"/>
      <c r="K107" s="8"/>
      <c r="L107" s="8"/>
      <c r="M107" s="50"/>
      <c r="N107" s="8"/>
      <c r="O107" s="50"/>
      <c r="P107" s="8"/>
      <c r="Q107" s="8"/>
      <c r="R107" s="8"/>
      <c r="S107" s="8"/>
      <c r="T107" s="8"/>
      <c r="U107" s="8"/>
      <c r="V107" s="8"/>
      <c r="W107" s="8"/>
      <c r="X107" s="8"/>
      <c r="Y107" s="8"/>
      <c r="Z107" s="8"/>
    </row>
    <row r="108" spans="1:26" ht="15.75" customHeight="1">
      <c r="A108" s="8"/>
      <c r="B108" s="8"/>
      <c r="C108" s="8"/>
      <c r="D108" s="8"/>
      <c r="E108" s="68"/>
      <c r="F108" s="68"/>
      <c r="G108" s="68"/>
      <c r="H108" s="68"/>
      <c r="I108" s="68"/>
      <c r="J108" s="68"/>
      <c r="K108" s="8"/>
      <c r="L108" s="8"/>
      <c r="M108" s="50"/>
      <c r="N108" s="8"/>
      <c r="O108" s="50"/>
      <c r="P108" s="8"/>
      <c r="Q108" s="8"/>
      <c r="R108" s="8"/>
      <c r="S108" s="8"/>
      <c r="T108" s="8"/>
      <c r="U108" s="8"/>
      <c r="V108" s="8"/>
      <c r="W108" s="8"/>
      <c r="X108" s="8"/>
      <c r="Y108" s="8"/>
      <c r="Z108" s="8"/>
    </row>
    <row r="109" spans="1:26" ht="15.75" customHeight="1">
      <c r="A109" s="8"/>
      <c r="B109" s="8"/>
      <c r="C109" s="8"/>
      <c r="D109" s="8"/>
      <c r="E109" s="68"/>
      <c r="F109" s="68"/>
      <c r="G109" s="68"/>
      <c r="H109" s="68"/>
      <c r="I109" s="68"/>
      <c r="J109" s="68"/>
      <c r="K109" s="8"/>
      <c r="L109" s="8"/>
      <c r="M109" s="50"/>
      <c r="N109" s="8"/>
      <c r="O109" s="50"/>
      <c r="P109" s="8"/>
      <c r="Q109" s="8"/>
      <c r="R109" s="8"/>
      <c r="S109" s="8"/>
      <c r="T109" s="8"/>
      <c r="U109" s="8"/>
      <c r="V109" s="8"/>
      <c r="W109" s="8"/>
      <c r="X109" s="8"/>
      <c r="Y109" s="8"/>
      <c r="Z109" s="8"/>
    </row>
    <row r="110" spans="1:26" ht="15.75" customHeight="1">
      <c r="A110" s="8"/>
      <c r="B110" s="8"/>
      <c r="C110" s="8"/>
      <c r="D110" s="8"/>
      <c r="E110" s="68"/>
      <c r="F110" s="68"/>
      <c r="G110" s="68"/>
      <c r="H110" s="68"/>
      <c r="I110" s="68"/>
      <c r="J110" s="68"/>
      <c r="K110" s="8"/>
      <c r="L110" s="8"/>
      <c r="M110" s="50"/>
      <c r="N110" s="8"/>
      <c r="O110" s="50"/>
      <c r="P110" s="8"/>
      <c r="Q110" s="8"/>
      <c r="R110" s="8"/>
      <c r="S110" s="8"/>
      <c r="T110" s="8"/>
      <c r="U110" s="8"/>
      <c r="V110" s="8"/>
      <c r="W110" s="8"/>
      <c r="X110" s="8"/>
      <c r="Y110" s="8"/>
      <c r="Z110" s="8"/>
    </row>
    <row r="111" spans="1:26" ht="15.75" customHeight="1">
      <c r="A111" s="8"/>
      <c r="B111" s="8"/>
      <c r="C111" s="8"/>
      <c r="D111" s="8"/>
      <c r="E111" s="68"/>
      <c r="F111" s="68"/>
      <c r="G111" s="68"/>
      <c r="H111" s="68"/>
      <c r="I111" s="68"/>
      <c r="J111" s="68"/>
      <c r="K111" s="8"/>
      <c r="L111" s="8"/>
      <c r="M111" s="50"/>
      <c r="N111" s="8"/>
      <c r="O111" s="50"/>
      <c r="P111" s="8"/>
      <c r="Q111" s="8"/>
      <c r="R111" s="8"/>
      <c r="S111" s="8"/>
      <c r="T111" s="8"/>
      <c r="U111" s="8"/>
      <c r="V111" s="8"/>
      <c r="W111" s="8"/>
      <c r="X111" s="8"/>
      <c r="Y111" s="8"/>
      <c r="Z111" s="8"/>
    </row>
    <row r="112" spans="1:26" ht="15.75" customHeight="1">
      <c r="A112" s="8"/>
      <c r="B112" s="8"/>
      <c r="C112" s="8"/>
      <c r="D112" s="8"/>
      <c r="E112" s="68"/>
      <c r="F112" s="68"/>
      <c r="G112" s="68"/>
      <c r="H112" s="68"/>
      <c r="I112" s="68"/>
      <c r="J112" s="68"/>
      <c r="K112" s="8"/>
      <c r="L112" s="8"/>
      <c r="M112" s="50"/>
      <c r="N112" s="8"/>
      <c r="O112" s="50"/>
      <c r="P112" s="8"/>
      <c r="Q112" s="8"/>
      <c r="R112" s="8"/>
      <c r="S112" s="8"/>
      <c r="T112" s="8"/>
      <c r="U112" s="8"/>
      <c r="V112" s="8"/>
      <c r="W112" s="8"/>
      <c r="X112" s="8"/>
      <c r="Y112" s="8"/>
      <c r="Z112" s="8"/>
    </row>
    <row r="113" spans="1:26" ht="15.75" customHeight="1">
      <c r="A113" s="8"/>
      <c r="B113" s="8"/>
      <c r="C113" s="8"/>
      <c r="D113" s="8"/>
      <c r="E113" s="68"/>
      <c r="F113" s="68"/>
      <c r="G113" s="68"/>
      <c r="H113" s="68"/>
      <c r="I113" s="68"/>
      <c r="J113" s="68"/>
      <c r="K113" s="8"/>
      <c r="L113" s="8"/>
      <c r="M113" s="50"/>
      <c r="N113" s="8"/>
      <c r="O113" s="50"/>
      <c r="P113" s="8"/>
      <c r="Q113" s="8"/>
      <c r="R113" s="8"/>
      <c r="S113" s="8"/>
      <c r="T113" s="8"/>
      <c r="U113" s="8"/>
      <c r="V113" s="8"/>
      <c r="W113" s="8"/>
      <c r="X113" s="8"/>
      <c r="Y113" s="8"/>
      <c r="Z113" s="8"/>
    </row>
    <row r="114" spans="1:26" ht="15.75" customHeight="1">
      <c r="A114" s="8"/>
      <c r="B114" s="8"/>
      <c r="C114" s="8"/>
      <c r="D114" s="8"/>
      <c r="E114" s="68"/>
      <c r="F114" s="68"/>
      <c r="G114" s="68"/>
      <c r="H114" s="68"/>
      <c r="I114" s="68"/>
      <c r="J114" s="68"/>
      <c r="K114" s="8"/>
      <c r="L114" s="8"/>
      <c r="M114" s="50"/>
      <c r="N114" s="8"/>
      <c r="O114" s="50"/>
      <c r="P114" s="8"/>
      <c r="Q114" s="8"/>
      <c r="R114" s="8"/>
      <c r="S114" s="8"/>
      <c r="T114" s="8"/>
      <c r="U114" s="8"/>
      <c r="V114" s="8"/>
      <c r="W114" s="8"/>
      <c r="X114" s="8"/>
      <c r="Y114" s="8"/>
      <c r="Z114" s="8"/>
    </row>
    <row r="115" spans="1:26" ht="15.75" customHeight="1">
      <c r="A115" s="8"/>
      <c r="B115" s="8"/>
      <c r="C115" s="8"/>
      <c r="D115" s="8"/>
      <c r="E115" s="68"/>
      <c r="F115" s="68"/>
      <c r="G115" s="68"/>
      <c r="H115" s="68"/>
      <c r="I115" s="68"/>
      <c r="J115" s="68"/>
      <c r="K115" s="8"/>
      <c r="L115" s="8"/>
      <c r="M115" s="50"/>
      <c r="N115" s="8"/>
      <c r="O115" s="50"/>
      <c r="P115" s="8"/>
      <c r="Q115" s="8"/>
      <c r="R115" s="8"/>
      <c r="S115" s="8"/>
      <c r="T115" s="8"/>
      <c r="U115" s="8"/>
      <c r="V115" s="8"/>
      <c r="W115" s="8"/>
      <c r="X115" s="8"/>
      <c r="Y115" s="8"/>
      <c r="Z115" s="8"/>
    </row>
    <row r="116" spans="1:26" ht="15.75" customHeight="1">
      <c r="A116" s="8"/>
      <c r="B116" s="8"/>
      <c r="C116" s="8"/>
      <c r="D116" s="8"/>
      <c r="E116" s="68"/>
      <c r="F116" s="68"/>
      <c r="G116" s="68"/>
      <c r="H116" s="68"/>
      <c r="I116" s="68"/>
      <c r="J116" s="68"/>
      <c r="K116" s="8"/>
      <c r="L116" s="8"/>
      <c r="M116" s="50"/>
      <c r="N116" s="8"/>
      <c r="O116" s="50"/>
      <c r="P116" s="8"/>
      <c r="Q116" s="8"/>
      <c r="R116" s="8"/>
      <c r="S116" s="8"/>
      <c r="T116" s="8"/>
      <c r="U116" s="8"/>
      <c r="V116" s="8"/>
      <c r="W116" s="8"/>
      <c r="X116" s="8"/>
      <c r="Y116" s="8"/>
      <c r="Z116" s="8"/>
    </row>
    <row r="117" spans="1:26" ht="15.75" customHeight="1">
      <c r="A117" s="8"/>
      <c r="B117" s="8"/>
      <c r="C117" s="8"/>
      <c r="D117" s="8"/>
      <c r="E117" s="68"/>
      <c r="F117" s="68"/>
      <c r="G117" s="68"/>
      <c r="H117" s="68"/>
      <c r="I117" s="68"/>
      <c r="J117" s="68"/>
      <c r="K117" s="8"/>
      <c r="L117" s="8"/>
      <c r="M117" s="50"/>
      <c r="N117" s="8"/>
      <c r="O117" s="50"/>
      <c r="P117" s="8"/>
      <c r="Q117" s="8"/>
      <c r="R117" s="8"/>
      <c r="S117" s="8"/>
      <c r="T117" s="8"/>
      <c r="U117" s="8"/>
      <c r="V117" s="8"/>
      <c r="W117" s="8"/>
      <c r="X117" s="8"/>
      <c r="Y117" s="8"/>
      <c r="Z117" s="8"/>
    </row>
    <row r="118" spans="1:26" ht="15.75" customHeight="1">
      <c r="A118" s="8"/>
      <c r="B118" s="8"/>
      <c r="C118" s="8"/>
      <c r="D118" s="8"/>
      <c r="E118" s="68"/>
      <c r="F118" s="68"/>
      <c r="G118" s="68"/>
      <c r="H118" s="68"/>
      <c r="I118" s="68"/>
      <c r="J118" s="68"/>
      <c r="K118" s="8"/>
      <c r="L118" s="8"/>
      <c r="M118" s="50"/>
      <c r="N118" s="8"/>
      <c r="O118" s="50"/>
      <c r="P118" s="8"/>
      <c r="Q118" s="8"/>
      <c r="R118" s="8"/>
      <c r="S118" s="8"/>
      <c r="T118" s="8"/>
      <c r="U118" s="8"/>
      <c r="V118" s="8"/>
      <c r="W118" s="8"/>
      <c r="X118" s="8"/>
      <c r="Y118" s="8"/>
      <c r="Z118" s="8"/>
    </row>
    <row r="119" spans="1:26" ht="15.75" customHeight="1">
      <c r="A119" s="8"/>
      <c r="B119" s="8"/>
      <c r="C119" s="8"/>
      <c r="D119" s="8"/>
      <c r="E119" s="68"/>
      <c r="F119" s="68"/>
      <c r="G119" s="68"/>
      <c r="H119" s="68"/>
      <c r="I119" s="68"/>
      <c r="J119" s="68"/>
      <c r="K119" s="8"/>
      <c r="L119" s="8"/>
      <c r="M119" s="50"/>
      <c r="N119" s="8"/>
      <c r="O119" s="50"/>
      <c r="P119" s="8"/>
      <c r="Q119" s="8"/>
      <c r="R119" s="8"/>
      <c r="S119" s="8"/>
      <c r="T119" s="8"/>
      <c r="U119" s="8"/>
      <c r="V119" s="8"/>
      <c r="W119" s="8"/>
      <c r="X119" s="8"/>
      <c r="Y119" s="8"/>
      <c r="Z119" s="8"/>
    </row>
    <row r="120" spans="1:26" ht="15.75" customHeight="1">
      <c r="A120" s="8"/>
      <c r="B120" s="8"/>
      <c r="C120" s="8"/>
      <c r="D120" s="8"/>
      <c r="E120" s="68"/>
      <c r="F120" s="68"/>
      <c r="G120" s="68"/>
      <c r="H120" s="68"/>
      <c r="I120" s="68"/>
      <c r="J120" s="68"/>
      <c r="K120" s="8"/>
      <c r="L120" s="8"/>
      <c r="M120" s="50"/>
      <c r="N120" s="8"/>
      <c r="O120" s="50"/>
      <c r="P120" s="8"/>
      <c r="Q120" s="8"/>
      <c r="R120" s="8"/>
      <c r="S120" s="8"/>
      <c r="T120" s="8"/>
      <c r="U120" s="8"/>
      <c r="V120" s="8"/>
      <c r="W120" s="8"/>
      <c r="X120" s="8"/>
      <c r="Y120" s="8"/>
      <c r="Z120" s="8"/>
    </row>
    <row r="121" spans="1:26" ht="15.75" customHeight="1">
      <c r="A121" s="8"/>
      <c r="B121" s="8"/>
      <c r="C121" s="8"/>
      <c r="D121" s="8"/>
      <c r="E121" s="68"/>
      <c r="F121" s="68"/>
      <c r="G121" s="68"/>
      <c r="H121" s="68"/>
      <c r="I121" s="68"/>
      <c r="J121" s="68"/>
      <c r="K121" s="8"/>
      <c r="L121" s="8"/>
      <c r="M121" s="50"/>
      <c r="N121" s="8"/>
      <c r="O121" s="50"/>
      <c r="P121" s="8"/>
      <c r="Q121" s="8"/>
      <c r="R121" s="8"/>
      <c r="S121" s="8"/>
      <c r="T121" s="8"/>
      <c r="U121" s="8"/>
      <c r="V121" s="8"/>
      <c r="W121" s="8"/>
      <c r="X121" s="8"/>
      <c r="Y121" s="8"/>
      <c r="Z121" s="8"/>
    </row>
    <row r="122" spans="1:26" ht="15.75" customHeight="1">
      <c r="A122" s="8"/>
      <c r="B122" s="8"/>
      <c r="C122" s="8"/>
      <c r="D122" s="8"/>
      <c r="E122" s="68"/>
      <c r="F122" s="68"/>
      <c r="G122" s="68"/>
      <c r="H122" s="68"/>
      <c r="I122" s="68"/>
      <c r="J122" s="68"/>
      <c r="K122" s="8"/>
      <c r="L122" s="8"/>
      <c r="M122" s="50"/>
      <c r="N122" s="8"/>
      <c r="O122" s="50"/>
      <c r="P122" s="8"/>
      <c r="Q122" s="8"/>
      <c r="R122" s="8"/>
      <c r="S122" s="8"/>
      <c r="T122" s="8"/>
      <c r="U122" s="8"/>
      <c r="V122" s="8"/>
      <c r="W122" s="8"/>
      <c r="X122" s="8"/>
      <c r="Y122" s="8"/>
      <c r="Z122" s="8"/>
    </row>
    <row r="123" spans="1:26" ht="15.75" customHeight="1">
      <c r="A123" s="8"/>
      <c r="B123" s="8"/>
      <c r="C123" s="8"/>
      <c r="D123" s="8"/>
      <c r="E123" s="68"/>
      <c r="F123" s="68"/>
      <c r="G123" s="68"/>
      <c r="H123" s="68"/>
      <c r="I123" s="68"/>
      <c r="J123" s="68"/>
      <c r="K123" s="8"/>
      <c r="L123" s="8"/>
      <c r="M123" s="50"/>
      <c r="N123" s="8"/>
      <c r="O123" s="50"/>
      <c r="P123" s="8"/>
      <c r="Q123" s="8"/>
      <c r="R123" s="8"/>
      <c r="S123" s="8"/>
      <c r="T123" s="8"/>
      <c r="U123" s="8"/>
      <c r="V123" s="8"/>
      <c r="W123" s="8"/>
      <c r="X123" s="8"/>
      <c r="Y123" s="8"/>
      <c r="Z123" s="8"/>
    </row>
    <row r="124" spans="1:26" ht="15.75" customHeight="1">
      <c r="A124" s="8"/>
      <c r="B124" s="8"/>
      <c r="C124" s="8"/>
      <c r="D124" s="8"/>
      <c r="E124" s="68"/>
      <c r="F124" s="68"/>
      <c r="G124" s="68"/>
      <c r="H124" s="68"/>
      <c r="I124" s="68"/>
      <c r="J124" s="68"/>
      <c r="K124" s="8"/>
      <c r="L124" s="8"/>
      <c r="M124" s="50"/>
      <c r="N124" s="8"/>
      <c r="O124" s="50"/>
      <c r="P124" s="8"/>
      <c r="Q124" s="8"/>
      <c r="R124" s="8"/>
      <c r="S124" s="8"/>
      <c r="T124" s="8"/>
      <c r="U124" s="8"/>
      <c r="V124" s="8"/>
      <c r="W124" s="8"/>
      <c r="X124" s="8"/>
      <c r="Y124" s="8"/>
      <c r="Z124" s="8"/>
    </row>
    <row r="125" spans="1:26" ht="15.75" customHeight="1">
      <c r="A125" s="8"/>
      <c r="B125" s="8"/>
      <c r="C125" s="8"/>
      <c r="D125" s="8"/>
      <c r="E125" s="68"/>
      <c r="F125" s="68"/>
      <c r="G125" s="68"/>
      <c r="H125" s="68"/>
      <c r="I125" s="68"/>
      <c r="J125" s="68"/>
      <c r="K125" s="8"/>
      <c r="L125" s="8"/>
      <c r="M125" s="50"/>
      <c r="N125" s="8"/>
      <c r="O125" s="50"/>
      <c r="P125" s="8"/>
      <c r="Q125" s="8"/>
      <c r="R125" s="8"/>
      <c r="S125" s="8"/>
      <c r="T125" s="8"/>
      <c r="U125" s="8"/>
      <c r="V125" s="8"/>
      <c r="W125" s="8"/>
      <c r="X125" s="8"/>
      <c r="Y125" s="8"/>
      <c r="Z125" s="8"/>
    </row>
    <row r="126" spans="1:26" ht="15.75" customHeight="1">
      <c r="A126" s="8"/>
      <c r="B126" s="8"/>
      <c r="C126" s="8"/>
      <c r="D126" s="8"/>
      <c r="E126" s="68"/>
      <c r="F126" s="68"/>
      <c r="G126" s="68"/>
      <c r="H126" s="68"/>
      <c r="I126" s="68"/>
      <c r="J126" s="68"/>
      <c r="K126" s="8"/>
      <c r="L126" s="8"/>
      <c r="M126" s="50"/>
      <c r="N126" s="8"/>
      <c r="O126" s="50"/>
      <c r="P126" s="8"/>
      <c r="Q126" s="8"/>
      <c r="R126" s="8"/>
      <c r="S126" s="8"/>
      <c r="T126" s="8"/>
      <c r="U126" s="8"/>
      <c r="V126" s="8"/>
      <c r="W126" s="8"/>
      <c r="X126" s="8"/>
      <c r="Y126" s="8"/>
      <c r="Z126" s="8"/>
    </row>
    <row r="127" spans="1:26" ht="15.75" customHeight="1">
      <c r="A127" s="8"/>
      <c r="B127" s="8"/>
      <c r="C127" s="8"/>
      <c r="D127" s="8"/>
      <c r="E127" s="68"/>
      <c r="F127" s="68"/>
      <c r="G127" s="68"/>
      <c r="H127" s="68"/>
      <c r="I127" s="68"/>
      <c r="J127" s="68"/>
      <c r="K127" s="8"/>
      <c r="L127" s="8"/>
      <c r="M127" s="50"/>
      <c r="N127" s="8"/>
      <c r="O127" s="50"/>
      <c r="P127" s="8"/>
      <c r="Q127" s="8"/>
      <c r="R127" s="8"/>
      <c r="S127" s="8"/>
      <c r="T127" s="8"/>
      <c r="U127" s="8"/>
      <c r="V127" s="8"/>
      <c r="W127" s="8"/>
      <c r="X127" s="8"/>
      <c r="Y127" s="8"/>
      <c r="Z127" s="8"/>
    </row>
    <row r="128" spans="1:26" ht="15.75" customHeight="1">
      <c r="A128" s="8"/>
      <c r="B128" s="8"/>
      <c r="C128" s="8"/>
      <c r="D128" s="8"/>
      <c r="E128" s="68"/>
      <c r="F128" s="68"/>
      <c r="G128" s="68"/>
      <c r="H128" s="68"/>
      <c r="I128" s="68"/>
      <c r="J128" s="68"/>
      <c r="K128" s="8"/>
      <c r="L128" s="8"/>
      <c r="M128" s="50"/>
      <c r="N128" s="8"/>
      <c r="O128" s="50"/>
      <c r="P128" s="8"/>
      <c r="Q128" s="8"/>
      <c r="R128" s="8"/>
      <c r="S128" s="8"/>
      <c r="T128" s="8"/>
      <c r="U128" s="8"/>
      <c r="V128" s="8"/>
      <c r="W128" s="8"/>
      <c r="X128" s="8"/>
      <c r="Y128" s="8"/>
      <c r="Z128" s="8"/>
    </row>
    <row r="129" spans="1:26" ht="15.75" customHeight="1">
      <c r="A129" s="8"/>
      <c r="B129" s="8"/>
      <c r="C129" s="8"/>
      <c r="D129" s="8"/>
      <c r="E129" s="68"/>
      <c r="F129" s="68"/>
      <c r="G129" s="68"/>
      <c r="H129" s="68"/>
      <c r="I129" s="68"/>
      <c r="J129" s="68"/>
      <c r="K129" s="8"/>
      <c r="L129" s="8"/>
      <c r="M129" s="50"/>
      <c r="N129" s="8"/>
      <c r="O129" s="50"/>
      <c r="P129" s="8"/>
      <c r="Q129" s="8"/>
      <c r="R129" s="8"/>
      <c r="S129" s="8"/>
      <c r="T129" s="8"/>
      <c r="U129" s="8"/>
      <c r="V129" s="8"/>
      <c r="W129" s="8"/>
      <c r="X129" s="8"/>
      <c r="Y129" s="8"/>
      <c r="Z129" s="8"/>
    </row>
    <row r="130" spans="1:26" ht="15.75" customHeight="1">
      <c r="A130" s="8"/>
      <c r="B130" s="8"/>
      <c r="C130" s="8"/>
      <c r="D130" s="8"/>
      <c r="E130" s="68"/>
      <c r="F130" s="68"/>
      <c r="G130" s="68"/>
      <c r="H130" s="68"/>
      <c r="I130" s="68"/>
      <c r="J130" s="68"/>
      <c r="K130" s="8"/>
      <c r="L130" s="8"/>
      <c r="M130" s="50"/>
      <c r="N130" s="8"/>
      <c r="O130" s="50"/>
      <c r="P130" s="8"/>
      <c r="Q130" s="8"/>
      <c r="R130" s="8"/>
      <c r="S130" s="8"/>
      <c r="T130" s="8"/>
      <c r="U130" s="8"/>
      <c r="V130" s="8"/>
      <c r="W130" s="8"/>
      <c r="X130" s="8"/>
      <c r="Y130" s="8"/>
      <c r="Z130" s="8"/>
    </row>
    <row r="131" spans="1:26" ht="15.75" customHeight="1">
      <c r="A131" s="8"/>
      <c r="B131" s="8"/>
      <c r="C131" s="8"/>
      <c r="D131" s="8"/>
      <c r="E131" s="68"/>
      <c r="F131" s="68"/>
      <c r="G131" s="68"/>
      <c r="H131" s="68"/>
      <c r="I131" s="68"/>
      <c r="J131" s="68"/>
      <c r="K131" s="8"/>
      <c r="L131" s="8"/>
      <c r="M131" s="50"/>
      <c r="N131" s="8"/>
      <c r="O131" s="50"/>
      <c r="P131" s="8"/>
      <c r="Q131" s="8"/>
      <c r="R131" s="8"/>
      <c r="S131" s="8"/>
      <c r="T131" s="8"/>
      <c r="U131" s="8"/>
      <c r="V131" s="8"/>
      <c r="W131" s="8"/>
      <c r="X131" s="8"/>
      <c r="Y131" s="8"/>
      <c r="Z131" s="8"/>
    </row>
    <row r="132" spans="1:26" ht="15.75" customHeight="1">
      <c r="A132" s="8"/>
      <c r="B132" s="8"/>
      <c r="C132" s="8"/>
      <c r="D132" s="8"/>
      <c r="E132" s="68"/>
      <c r="F132" s="68"/>
      <c r="G132" s="68"/>
      <c r="H132" s="68"/>
      <c r="I132" s="68"/>
      <c r="J132" s="68"/>
      <c r="K132" s="8"/>
      <c r="L132" s="8"/>
      <c r="M132" s="50"/>
      <c r="N132" s="8"/>
      <c r="O132" s="50"/>
      <c r="P132" s="8"/>
      <c r="Q132" s="8"/>
      <c r="R132" s="8"/>
      <c r="S132" s="8"/>
      <c r="T132" s="8"/>
      <c r="U132" s="8"/>
      <c r="V132" s="8"/>
      <c r="W132" s="8"/>
      <c r="X132" s="8"/>
      <c r="Y132" s="8"/>
      <c r="Z132" s="8"/>
    </row>
    <row r="133" spans="1:26" ht="15.75" customHeight="1">
      <c r="A133" s="8"/>
      <c r="B133" s="8"/>
      <c r="C133" s="8"/>
      <c r="D133" s="8"/>
      <c r="E133" s="68"/>
      <c r="F133" s="68"/>
      <c r="G133" s="68"/>
      <c r="H133" s="68"/>
      <c r="I133" s="68"/>
      <c r="J133" s="68"/>
      <c r="K133" s="8"/>
      <c r="L133" s="8"/>
      <c r="M133" s="50"/>
      <c r="N133" s="8"/>
      <c r="O133" s="50"/>
      <c r="P133" s="8"/>
      <c r="Q133" s="8"/>
      <c r="R133" s="8"/>
      <c r="S133" s="8"/>
      <c r="T133" s="8"/>
      <c r="U133" s="8"/>
      <c r="V133" s="8"/>
      <c r="W133" s="8"/>
      <c r="X133" s="8"/>
      <c r="Y133" s="8"/>
      <c r="Z133" s="8"/>
    </row>
    <row r="134" spans="1:26" ht="15.75" customHeight="1">
      <c r="A134" s="8"/>
      <c r="B134" s="8"/>
      <c r="C134" s="8"/>
      <c r="D134" s="8"/>
      <c r="E134" s="68"/>
      <c r="F134" s="68"/>
      <c r="G134" s="68"/>
      <c r="H134" s="68"/>
      <c r="I134" s="68"/>
      <c r="J134" s="68"/>
      <c r="K134" s="8"/>
      <c r="L134" s="8"/>
      <c r="M134" s="50"/>
      <c r="N134" s="8"/>
      <c r="O134" s="50"/>
      <c r="P134" s="8"/>
      <c r="Q134" s="8"/>
      <c r="R134" s="8"/>
      <c r="S134" s="8"/>
      <c r="T134" s="8"/>
      <c r="U134" s="8"/>
      <c r="V134" s="8"/>
      <c r="W134" s="8"/>
      <c r="X134" s="8"/>
      <c r="Y134" s="8"/>
      <c r="Z134" s="8"/>
    </row>
    <row r="135" spans="1:26" ht="15.75" customHeight="1">
      <c r="A135" s="8"/>
      <c r="B135" s="8"/>
      <c r="C135" s="8"/>
      <c r="D135" s="8"/>
      <c r="E135" s="68"/>
      <c r="F135" s="68"/>
      <c r="G135" s="68"/>
      <c r="H135" s="68"/>
      <c r="I135" s="68"/>
      <c r="J135" s="68"/>
      <c r="K135" s="8"/>
      <c r="L135" s="8"/>
      <c r="M135" s="50"/>
      <c r="N135" s="8"/>
      <c r="O135" s="50"/>
      <c r="P135" s="8"/>
      <c r="Q135" s="8"/>
      <c r="R135" s="8"/>
      <c r="S135" s="8"/>
      <c r="T135" s="8"/>
      <c r="U135" s="8"/>
      <c r="V135" s="8"/>
      <c r="W135" s="8"/>
      <c r="X135" s="8"/>
      <c r="Y135" s="8"/>
      <c r="Z135" s="8"/>
    </row>
    <row r="136" spans="1:26" ht="15.75" customHeight="1">
      <c r="A136" s="8"/>
      <c r="B136" s="8"/>
      <c r="C136" s="8"/>
      <c r="D136" s="8"/>
      <c r="E136" s="68"/>
      <c r="F136" s="68"/>
      <c r="G136" s="68"/>
      <c r="H136" s="68"/>
      <c r="I136" s="68"/>
      <c r="J136" s="68"/>
      <c r="K136" s="8"/>
      <c r="L136" s="8"/>
      <c r="M136" s="50"/>
      <c r="N136" s="8"/>
      <c r="O136" s="50"/>
      <c r="P136" s="8"/>
      <c r="Q136" s="8"/>
      <c r="R136" s="8"/>
      <c r="S136" s="8"/>
      <c r="T136" s="8"/>
      <c r="U136" s="8"/>
      <c r="V136" s="8"/>
      <c r="W136" s="8"/>
      <c r="X136" s="8"/>
      <c r="Y136" s="8"/>
      <c r="Z136" s="8"/>
    </row>
    <row r="137" spans="1:26" ht="15.75" customHeight="1">
      <c r="A137" s="8"/>
      <c r="B137" s="8"/>
      <c r="C137" s="8"/>
      <c r="D137" s="8"/>
      <c r="E137" s="68"/>
      <c r="F137" s="68"/>
      <c r="G137" s="68"/>
      <c r="H137" s="68"/>
      <c r="I137" s="68"/>
      <c r="J137" s="68"/>
      <c r="K137" s="8"/>
      <c r="L137" s="8"/>
      <c r="M137" s="50"/>
      <c r="N137" s="8"/>
      <c r="O137" s="50"/>
      <c r="P137" s="8"/>
      <c r="Q137" s="8"/>
      <c r="R137" s="8"/>
      <c r="S137" s="8"/>
      <c r="T137" s="8"/>
      <c r="U137" s="8"/>
      <c r="V137" s="8"/>
      <c r="W137" s="8"/>
      <c r="X137" s="8"/>
      <c r="Y137" s="8"/>
      <c r="Z137" s="8"/>
    </row>
    <row r="138" spans="1:26" ht="15.75" customHeight="1">
      <c r="A138" s="8"/>
      <c r="B138" s="8"/>
      <c r="C138" s="8"/>
      <c r="D138" s="8"/>
      <c r="E138" s="68"/>
      <c r="F138" s="68"/>
      <c r="G138" s="68"/>
      <c r="H138" s="68"/>
      <c r="I138" s="68"/>
      <c r="J138" s="68"/>
      <c r="K138" s="8"/>
      <c r="L138" s="8"/>
      <c r="M138" s="50"/>
      <c r="N138" s="8"/>
      <c r="O138" s="50"/>
      <c r="P138" s="8"/>
      <c r="Q138" s="8"/>
      <c r="R138" s="8"/>
      <c r="S138" s="8"/>
      <c r="T138" s="8"/>
      <c r="U138" s="8"/>
      <c r="V138" s="8"/>
      <c r="W138" s="8"/>
      <c r="X138" s="8"/>
      <c r="Y138" s="8"/>
      <c r="Z138" s="8"/>
    </row>
    <row r="139" spans="1:26" ht="15.75" customHeight="1">
      <c r="A139" s="8"/>
      <c r="B139" s="8"/>
      <c r="C139" s="8"/>
      <c r="D139" s="8"/>
      <c r="E139" s="68"/>
      <c r="F139" s="68"/>
      <c r="G139" s="68"/>
      <c r="H139" s="68"/>
      <c r="I139" s="68"/>
      <c r="J139" s="68"/>
      <c r="K139" s="8"/>
      <c r="L139" s="8"/>
      <c r="M139" s="50"/>
      <c r="N139" s="8"/>
      <c r="O139" s="50"/>
      <c r="P139" s="8"/>
      <c r="Q139" s="8"/>
      <c r="R139" s="8"/>
      <c r="S139" s="8"/>
      <c r="T139" s="8"/>
      <c r="U139" s="8"/>
      <c r="V139" s="8"/>
      <c r="W139" s="8"/>
      <c r="X139" s="8"/>
      <c r="Y139" s="8"/>
      <c r="Z139" s="8"/>
    </row>
    <row r="140" spans="1:26" ht="15.75" customHeight="1">
      <c r="A140" s="8"/>
      <c r="B140" s="8"/>
      <c r="C140" s="8"/>
      <c r="D140" s="8"/>
      <c r="E140" s="68"/>
      <c r="F140" s="68"/>
      <c r="G140" s="68"/>
      <c r="H140" s="68"/>
      <c r="I140" s="68"/>
      <c r="J140" s="68"/>
      <c r="K140" s="8"/>
      <c r="L140" s="8"/>
      <c r="M140" s="50"/>
      <c r="N140" s="8"/>
      <c r="O140" s="50"/>
      <c r="P140" s="8"/>
      <c r="Q140" s="8"/>
      <c r="R140" s="8"/>
      <c r="S140" s="8"/>
      <c r="T140" s="8"/>
      <c r="U140" s="8"/>
      <c r="V140" s="8"/>
      <c r="W140" s="8"/>
      <c r="X140" s="8"/>
      <c r="Y140" s="8"/>
      <c r="Z140" s="8"/>
    </row>
    <row r="141" spans="1:26" ht="15.75" customHeight="1">
      <c r="A141" s="8"/>
      <c r="B141" s="8"/>
      <c r="C141" s="8"/>
      <c r="D141" s="8"/>
      <c r="E141" s="68"/>
      <c r="F141" s="68"/>
      <c r="G141" s="68"/>
      <c r="H141" s="68"/>
      <c r="I141" s="68"/>
      <c r="J141" s="68"/>
      <c r="K141" s="8"/>
      <c r="L141" s="8"/>
      <c r="M141" s="50"/>
      <c r="N141" s="8"/>
      <c r="O141" s="50"/>
      <c r="P141" s="8"/>
      <c r="Q141" s="8"/>
      <c r="R141" s="8"/>
      <c r="S141" s="8"/>
      <c r="T141" s="8"/>
      <c r="U141" s="8"/>
      <c r="V141" s="8"/>
      <c r="W141" s="8"/>
      <c r="X141" s="8"/>
      <c r="Y141" s="8"/>
      <c r="Z141" s="8"/>
    </row>
    <row r="142" spans="1:26" ht="15.75" customHeight="1">
      <c r="A142" s="8"/>
      <c r="B142" s="8"/>
      <c r="C142" s="8"/>
      <c r="D142" s="8"/>
      <c r="E142" s="68"/>
      <c r="F142" s="68"/>
      <c r="G142" s="68"/>
      <c r="H142" s="68"/>
      <c r="I142" s="68"/>
      <c r="J142" s="68"/>
      <c r="K142" s="8"/>
      <c r="L142" s="8"/>
      <c r="M142" s="50"/>
      <c r="N142" s="8"/>
      <c r="O142" s="50"/>
      <c r="P142" s="8"/>
      <c r="Q142" s="8"/>
      <c r="R142" s="8"/>
      <c r="S142" s="8"/>
      <c r="T142" s="8"/>
      <c r="U142" s="8"/>
      <c r="V142" s="8"/>
      <c r="W142" s="8"/>
      <c r="X142" s="8"/>
      <c r="Y142" s="8"/>
      <c r="Z142" s="8"/>
    </row>
    <row r="143" spans="1:26" ht="15.75" customHeight="1">
      <c r="A143" s="8"/>
      <c r="B143" s="8"/>
      <c r="C143" s="8"/>
      <c r="D143" s="8"/>
      <c r="E143" s="68"/>
      <c r="F143" s="68"/>
      <c r="G143" s="68"/>
      <c r="H143" s="68"/>
      <c r="I143" s="68"/>
      <c r="J143" s="68"/>
      <c r="K143" s="8"/>
      <c r="L143" s="8"/>
      <c r="M143" s="50"/>
      <c r="N143" s="8"/>
      <c r="O143" s="50"/>
      <c r="P143" s="8"/>
      <c r="Q143" s="8"/>
      <c r="R143" s="8"/>
      <c r="S143" s="8"/>
      <c r="T143" s="8"/>
      <c r="U143" s="8"/>
      <c r="V143" s="8"/>
      <c r="W143" s="8"/>
      <c r="X143" s="8"/>
      <c r="Y143" s="8"/>
      <c r="Z143" s="8"/>
    </row>
    <row r="144" spans="1:26" ht="15.75" customHeight="1">
      <c r="A144" s="8"/>
      <c r="B144" s="8"/>
      <c r="C144" s="8"/>
      <c r="D144" s="8"/>
      <c r="E144" s="68"/>
      <c r="F144" s="68"/>
      <c r="G144" s="68"/>
      <c r="H144" s="68"/>
      <c r="I144" s="68"/>
      <c r="J144" s="68"/>
      <c r="K144" s="8"/>
      <c r="L144" s="8"/>
      <c r="M144" s="50"/>
      <c r="N144" s="8"/>
      <c r="O144" s="50"/>
      <c r="P144" s="8"/>
      <c r="Q144" s="8"/>
      <c r="R144" s="8"/>
      <c r="S144" s="8"/>
      <c r="T144" s="8"/>
      <c r="U144" s="8"/>
      <c r="V144" s="8"/>
      <c r="W144" s="8"/>
      <c r="X144" s="8"/>
      <c r="Y144" s="8"/>
      <c r="Z144" s="8"/>
    </row>
    <row r="145" spans="1:26" ht="15.75" customHeight="1">
      <c r="A145" s="8"/>
      <c r="B145" s="8"/>
      <c r="C145" s="8"/>
      <c r="D145" s="8"/>
      <c r="E145" s="68"/>
      <c r="F145" s="68"/>
      <c r="G145" s="68"/>
      <c r="H145" s="68"/>
      <c r="I145" s="68"/>
      <c r="J145" s="68"/>
      <c r="K145" s="8"/>
      <c r="L145" s="8"/>
      <c r="M145" s="50"/>
      <c r="N145" s="8"/>
      <c r="O145" s="50"/>
      <c r="P145" s="8"/>
      <c r="Q145" s="8"/>
      <c r="R145" s="8"/>
      <c r="S145" s="8"/>
      <c r="T145" s="8"/>
      <c r="U145" s="8"/>
      <c r="V145" s="8"/>
      <c r="W145" s="8"/>
      <c r="X145" s="8"/>
      <c r="Y145" s="8"/>
      <c r="Z145" s="8"/>
    </row>
    <row r="146" spans="1:26" ht="15.75" customHeight="1">
      <c r="A146" s="8"/>
      <c r="B146" s="8"/>
      <c r="C146" s="8"/>
      <c r="D146" s="8"/>
      <c r="E146" s="68"/>
      <c r="F146" s="68"/>
      <c r="G146" s="68"/>
      <c r="H146" s="68"/>
      <c r="I146" s="68"/>
      <c r="J146" s="68"/>
      <c r="K146" s="8"/>
      <c r="L146" s="8"/>
      <c r="M146" s="50"/>
      <c r="N146" s="8"/>
      <c r="O146" s="50"/>
      <c r="P146" s="8"/>
      <c r="Q146" s="8"/>
      <c r="R146" s="8"/>
      <c r="S146" s="8"/>
      <c r="T146" s="8"/>
      <c r="U146" s="8"/>
      <c r="V146" s="8"/>
      <c r="W146" s="8"/>
      <c r="X146" s="8"/>
      <c r="Y146" s="8"/>
      <c r="Z146" s="8"/>
    </row>
    <row r="147" spans="1:26" ht="15.75" customHeight="1">
      <c r="A147" s="8"/>
      <c r="B147" s="8"/>
      <c r="C147" s="8"/>
      <c r="D147" s="8"/>
      <c r="E147" s="68"/>
      <c r="F147" s="68"/>
      <c r="G147" s="68"/>
      <c r="H147" s="68"/>
      <c r="I147" s="68"/>
      <c r="J147" s="68"/>
      <c r="K147" s="8"/>
      <c r="L147" s="8"/>
      <c r="M147" s="50"/>
      <c r="N147" s="8"/>
      <c r="O147" s="50"/>
      <c r="P147" s="8"/>
      <c r="Q147" s="8"/>
      <c r="R147" s="8"/>
      <c r="S147" s="8"/>
      <c r="T147" s="8"/>
      <c r="U147" s="8"/>
      <c r="V147" s="8"/>
      <c r="W147" s="8"/>
      <c r="X147" s="8"/>
      <c r="Y147" s="8"/>
      <c r="Z147" s="8"/>
    </row>
    <row r="148" spans="1:26" ht="15.75" customHeight="1">
      <c r="A148" s="8"/>
      <c r="B148" s="8"/>
      <c r="C148" s="8"/>
      <c r="D148" s="8"/>
      <c r="E148" s="68"/>
      <c r="F148" s="68"/>
      <c r="G148" s="68"/>
      <c r="H148" s="68"/>
      <c r="I148" s="68"/>
      <c r="J148" s="68"/>
      <c r="K148" s="8"/>
      <c r="L148" s="8"/>
      <c r="M148" s="50"/>
      <c r="N148" s="8"/>
      <c r="O148" s="50"/>
      <c r="P148" s="8"/>
      <c r="Q148" s="8"/>
      <c r="R148" s="8"/>
      <c r="S148" s="8"/>
      <c r="T148" s="8"/>
      <c r="U148" s="8"/>
      <c r="V148" s="8"/>
      <c r="W148" s="8"/>
      <c r="X148" s="8"/>
      <c r="Y148" s="8"/>
      <c r="Z148" s="8"/>
    </row>
    <row r="149" spans="1:26" ht="15.75" customHeight="1">
      <c r="A149" s="8"/>
      <c r="B149" s="8"/>
      <c r="C149" s="8"/>
      <c r="D149" s="8"/>
      <c r="E149" s="68"/>
      <c r="F149" s="68"/>
      <c r="G149" s="68"/>
      <c r="H149" s="68"/>
      <c r="I149" s="68"/>
      <c r="J149" s="68"/>
      <c r="K149" s="8"/>
      <c r="L149" s="8"/>
      <c r="M149" s="50"/>
      <c r="N149" s="8"/>
      <c r="O149" s="50"/>
      <c r="P149" s="8"/>
      <c r="Q149" s="8"/>
      <c r="R149" s="8"/>
      <c r="S149" s="8"/>
      <c r="T149" s="8"/>
      <c r="U149" s="8"/>
      <c r="V149" s="8"/>
      <c r="W149" s="8"/>
      <c r="X149" s="8"/>
      <c r="Y149" s="8"/>
      <c r="Z149" s="8"/>
    </row>
    <row r="150" spans="1:26" ht="15.75" customHeight="1">
      <c r="A150" s="8"/>
      <c r="B150" s="8"/>
      <c r="C150" s="8"/>
      <c r="D150" s="8"/>
      <c r="E150" s="68"/>
      <c r="F150" s="68"/>
      <c r="G150" s="68"/>
      <c r="H150" s="68"/>
      <c r="I150" s="68"/>
      <c r="J150" s="68"/>
      <c r="K150" s="8"/>
      <c r="L150" s="8"/>
      <c r="M150" s="50"/>
      <c r="N150" s="8"/>
      <c r="O150" s="50"/>
      <c r="P150" s="8"/>
      <c r="Q150" s="8"/>
      <c r="R150" s="8"/>
      <c r="S150" s="8"/>
      <c r="T150" s="8"/>
      <c r="U150" s="8"/>
      <c r="V150" s="8"/>
      <c r="W150" s="8"/>
      <c r="X150" s="8"/>
      <c r="Y150" s="8"/>
      <c r="Z150" s="8"/>
    </row>
    <row r="151" spans="1:26" ht="15.75" customHeight="1">
      <c r="A151" s="8"/>
      <c r="B151" s="8"/>
      <c r="C151" s="8"/>
      <c r="D151" s="8"/>
      <c r="E151" s="68"/>
      <c r="F151" s="68"/>
      <c r="G151" s="68"/>
      <c r="H151" s="68"/>
      <c r="I151" s="68"/>
      <c r="J151" s="68"/>
      <c r="K151" s="8"/>
      <c r="L151" s="8"/>
      <c r="M151" s="50"/>
      <c r="N151" s="8"/>
      <c r="O151" s="50"/>
      <c r="P151" s="8"/>
      <c r="Q151" s="8"/>
      <c r="R151" s="8"/>
      <c r="S151" s="8"/>
      <c r="T151" s="8"/>
      <c r="U151" s="8"/>
      <c r="V151" s="8"/>
      <c r="W151" s="8"/>
      <c r="X151" s="8"/>
      <c r="Y151" s="8"/>
      <c r="Z151" s="8"/>
    </row>
    <row r="152" spans="1:26" ht="15.75" customHeight="1">
      <c r="A152" s="8"/>
      <c r="B152" s="8"/>
      <c r="C152" s="8"/>
      <c r="D152" s="8"/>
      <c r="E152" s="68"/>
      <c r="F152" s="68"/>
      <c r="G152" s="68"/>
      <c r="H152" s="68"/>
      <c r="I152" s="68"/>
      <c r="J152" s="68"/>
      <c r="K152" s="8"/>
      <c r="L152" s="8"/>
      <c r="M152" s="50"/>
      <c r="N152" s="8"/>
      <c r="O152" s="50"/>
      <c r="P152" s="8"/>
      <c r="Q152" s="8"/>
      <c r="R152" s="8"/>
      <c r="S152" s="8"/>
      <c r="T152" s="8"/>
      <c r="U152" s="8"/>
      <c r="V152" s="8"/>
      <c r="W152" s="8"/>
      <c r="X152" s="8"/>
      <c r="Y152" s="8"/>
      <c r="Z152" s="8"/>
    </row>
    <row r="153" spans="1:26" ht="15.75" customHeight="1">
      <c r="A153" s="8"/>
      <c r="B153" s="8"/>
      <c r="C153" s="8"/>
      <c r="D153" s="8"/>
      <c r="E153" s="68"/>
      <c r="F153" s="68"/>
      <c r="G153" s="68"/>
      <c r="H153" s="68"/>
      <c r="I153" s="68"/>
      <c r="J153" s="68"/>
      <c r="K153" s="8"/>
      <c r="L153" s="8"/>
      <c r="M153" s="50"/>
      <c r="N153" s="8"/>
      <c r="O153" s="50"/>
      <c r="P153" s="8"/>
      <c r="Q153" s="8"/>
      <c r="R153" s="8"/>
      <c r="S153" s="8"/>
      <c r="T153" s="8"/>
      <c r="U153" s="8"/>
      <c r="V153" s="8"/>
      <c r="W153" s="8"/>
      <c r="X153" s="8"/>
      <c r="Y153" s="8"/>
      <c r="Z153" s="8"/>
    </row>
    <row r="154" spans="1:26" ht="15.75" customHeight="1">
      <c r="A154" s="8"/>
      <c r="B154" s="8"/>
      <c r="C154" s="8"/>
      <c r="D154" s="8"/>
      <c r="E154" s="68"/>
      <c r="F154" s="68"/>
      <c r="G154" s="68"/>
      <c r="H154" s="68"/>
      <c r="I154" s="68"/>
      <c r="J154" s="68"/>
      <c r="K154" s="8"/>
      <c r="L154" s="8"/>
      <c r="M154" s="50"/>
      <c r="N154" s="8"/>
      <c r="O154" s="50"/>
      <c r="P154" s="8"/>
      <c r="Q154" s="8"/>
      <c r="R154" s="8"/>
      <c r="S154" s="8"/>
      <c r="T154" s="8"/>
      <c r="U154" s="8"/>
      <c r="V154" s="8"/>
      <c r="W154" s="8"/>
      <c r="X154" s="8"/>
      <c r="Y154" s="8"/>
      <c r="Z154" s="8"/>
    </row>
    <row r="155" spans="1:26" ht="15.75" customHeight="1">
      <c r="A155" s="8"/>
      <c r="B155" s="8"/>
      <c r="C155" s="8"/>
      <c r="D155" s="8"/>
      <c r="E155" s="68"/>
      <c r="F155" s="68"/>
      <c r="G155" s="68"/>
      <c r="H155" s="68"/>
      <c r="I155" s="68"/>
      <c r="J155" s="68"/>
      <c r="K155" s="8"/>
      <c r="L155" s="8"/>
      <c r="M155" s="50"/>
      <c r="N155" s="8"/>
      <c r="O155" s="50"/>
      <c r="P155" s="8"/>
      <c r="Q155" s="8"/>
      <c r="R155" s="8"/>
      <c r="S155" s="8"/>
      <c r="T155" s="8"/>
      <c r="U155" s="8"/>
      <c r="V155" s="8"/>
      <c r="W155" s="8"/>
      <c r="X155" s="8"/>
      <c r="Y155" s="8"/>
      <c r="Z155" s="8"/>
    </row>
    <row r="156" spans="1:26" ht="15.75" customHeight="1">
      <c r="A156" s="8"/>
      <c r="B156" s="8"/>
      <c r="C156" s="8"/>
      <c r="D156" s="8"/>
      <c r="E156" s="68"/>
      <c r="F156" s="68"/>
      <c r="G156" s="68"/>
      <c r="H156" s="68"/>
      <c r="I156" s="68"/>
      <c r="J156" s="68"/>
      <c r="K156" s="8"/>
      <c r="L156" s="8"/>
      <c r="M156" s="50"/>
      <c r="N156" s="8"/>
      <c r="O156" s="50"/>
      <c r="P156" s="8"/>
      <c r="Q156" s="8"/>
      <c r="R156" s="8"/>
      <c r="S156" s="8"/>
      <c r="T156" s="8"/>
      <c r="U156" s="8"/>
      <c r="V156" s="8"/>
      <c r="W156" s="8"/>
      <c r="X156" s="8"/>
      <c r="Y156" s="8"/>
      <c r="Z156" s="8"/>
    </row>
    <row r="157" spans="1:26" ht="15.75" customHeight="1">
      <c r="A157" s="8"/>
      <c r="B157" s="8"/>
      <c r="C157" s="8"/>
      <c r="D157" s="8"/>
      <c r="E157" s="68"/>
      <c r="F157" s="68"/>
      <c r="G157" s="68"/>
      <c r="H157" s="68"/>
      <c r="I157" s="68"/>
      <c r="J157" s="68"/>
      <c r="K157" s="8"/>
      <c r="L157" s="8"/>
      <c r="M157" s="50"/>
      <c r="N157" s="8"/>
      <c r="O157" s="50"/>
      <c r="P157" s="8"/>
      <c r="Q157" s="8"/>
      <c r="R157" s="8"/>
      <c r="S157" s="8"/>
      <c r="T157" s="8"/>
      <c r="U157" s="8"/>
      <c r="V157" s="8"/>
      <c r="W157" s="8"/>
      <c r="X157" s="8"/>
      <c r="Y157" s="8"/>
      <c r="Z157" s="8"/>
    </row>
    <row r="158" spans="1:26" ht="15.75" customHeight="1">
      <c r="A158" s="8"/>
      <c r="B158" s="8"/>
      <c r="C158" s="8"/>
      <c r="D158" s="8"/>
      <c r="E158" s="68"/>
      <c r="F158" s="68"/>
      <c r="G158" s="68"/>
      <c r="H158" s="68"/>
      <c r="I158" s="68"/>
      <c r="J158" s="68"/>
      <c r="K158" s="8"/>
      <c r="L158" s="8"/>
      <c r="M158" s="50"/>
      <c r="N158" s="8"/>
      <c r="O158" s="50"/>
      <c r="P158" s="8"/>
      <c r="Q158" s="8"/>
      <c r="R158" s="8"/>
      <c r="S158" s="8"/>
      <c r="T158" s="8"/>
      <c r="U158" s="8"/>
      <c r="V158" s="8"/>
      <c r="W158" s="8"/>
      <c r="X158" s="8"/>
      <c r="Y158" s="8"/>
      <c r="Z158" s="8"/>
    </row>
    <row r="159" spans="1:26" ht="15.75" customHeight="1">
      <c r="A159" s="8"/>
      <c r="B159" s="8"/>
      <c r="C159" s="8"/>
      <c r="D159" s="8"/>
      <c r="E159" s="68"/>
      <c r="F159" s="68"/>
      <c r="G159" s="68"/>
      <c r="H159" s="68"/>
      <c r="I159" s="68"/>
      <c r="J159" s="68"/>
      <c r="K159" s="8"/>
      <c r="L159" s="8"/>
      <c r="M159" s="50"/>
      <c r="N159" s="8"/>
      <c r="O159" s="50"/>
      <c r="P159" s="8"/>
      <c r="Q159" s="8"/>
      <c r="R159" s="8"/>
      <c r="S159" s="8"/>
      <c r="T159" s="8"/>
      <c r="U159" s="8"/>
      <c r="V159" s="8"/>
      <c r="W159" s="8"/>
      <c r="X159" s="8"/>
      <c r="Y159" s="8"/>
      <c r="Z159" s="8"/>
    </row>
    <row r="160" spans="1:26" ht="15.75" customHeight="1">
      <c r="A160" s="8"/>
      <c r="B160" s="8"/>
      <c r="C160" s="8"/>
      <c r="D160" s="8"/>
      <c r="E160" s="68"/>
      <c r="F160" s="68"/>
      <c r="G160" s="68"/>
      <c r="H160" s="68"/>
      <c r="I160" s="68"/>
      <c r="J160" s="68"/>
      <c r="K160" s="8"/>
      <c r="L160" s="8"/>
      <c r="M160" s="50"/>
      <c r="N160" s="8"/>
      <c r="O160" s="50"/>
      <c r="P160" s="8"/>
      <c r="Q160" s="8"/>
      <c r="R160" s="8"/>
      <c r="S160" s="8"/>
      <c r="T160" s="8"/>
      <c r="U160" s="8"/>
      <c r="V160" s="8"/>
      <c r="W160" s="8"/>
      <c r="X160" s="8"/>
      <c r="Y160" s="8"/>
      <c r="Z160" s="8"/>
    </row>
    <row r="161" spans="1:26" ht="15.75" customHeight="1">
      <c r="A161" s="8"/>
      <c r="B161" s="8"/>
      <c r="C161" s="8"/>
      <c r="D161" s="8"/>
      <c r="E161" s="68"/>
      <c r="F161" s="68"/>
      <c r="G161" s="68"/>
      <c r="H161" s="68"/>
      <c r="I161" s="68"/>
      <c r="J161" s="68"/>
      <c r="K161" s="8"/>
      <c r="L161" s="8"/>
      <c r="M161" s="50"/>
      <c r="N161" s="8"/>
      <c r="O161" s="50"/>
      <c r="P161" s="8"/>
      <c r="Q161" s="8"/>
      <c r="R161" s="8"/>
      <c r="S161" s="8"/>
      <c r="T161" s="8"/>
      <c r="U161" s="8"/>
      <c r="V161" s="8"/>
      <c r="W161" s="8"/>
      <c r="X161" s="8"/>
      <c r="Y161" s="8"/>
      <c r="Z161" s="8"/>
    </row>
    <row r="162" spans="1:26" ht="15.75" customHeight="1">
      <c r="A162" s="8"/>
      <c r="B162" s="8"/>
      <c r="C162" s="8"/>
      <c r="D162" s="8"/>
      <c r="E162" s="68"/>
      <c r="F162" s="68"/>
      <c r="G162" s="68"/>
      <c r="H162" s="68"/>
      <c r="I162" s="68"/>
      <c r="J162" s="68"/>
      <c r="K162" s="8"/>
      <c r="L162" s="8"/>
      <c r="M162" s="50"/>
      <c r="N162" s="8"/>
      <c r="O162" s="50"/>
      <c r="P162" s="8"/>
      <c r="Q162" s="8"/>
      <c r="R162" s="8"/>
      <c r="S162" s="8"/>
      <c r="T162" s="8"/>
      <c r="U162" s="8"/>
      <c r="V162" s="8"/>
      <c r="W162" s="8"/>
      <c r="X162" s="8"/>
      <c r="Y162" s="8"/>
      <c r="Z162" s="8"/>
    </row>
    <row r="163" spans="1:26" ht="15.75" customHeight="1">
      <c r="A163" s="8"/>
      <c r="B163" s="8"/>
      <c r="C163" s="8"/>
      <c r="D163" s="8"/>
      <c r="E163" s="68"/>
      <c r="F163" s="68"/>
      <c r="G163" s="68"/>
      <c r="H163" s="68"/>
      <c r="I163" s="68"/>
      <c r="J163" s="68"/>
      <c r="K163" s="8"/>
      <c r="L163" s="8"/>
      <c r="M163" s="50"/>
      <c r="N163" s="8"/>
      <c r="O163" s="50"/>
      <c r="P163" s="8"/>
      <c r="Q163" s="8"/>
      <c r="R163" s="8"/>
      <c r="S163" s="8"/>
      <c r="T163" s="8"/>
      <c r="U163" s="8"/>
      <c r="V163" s="8"/>
      <c r="W163" s="8"/>
      <c r="X163" s="8"/>
      <c r="Y163" s="8"/>
      <c r="Z163" s="8"/>
    </row>
    <row r="164" spans="1:26" ht="15.75" customHeight="1">
      <c r="A164" s="8"/>
      <c r="B164" s="8"/>
      <c r="C164" s="8"/>
      <c r="D164" s="8"/>
      <c r="E164" s="68"/>
      <c r="F164" s="68"/>
      <c r="G164" s="68"/>
      <c r="H164" s="68"/>
      <c r="I164" s="68"/>
      <c r="J164" s="68"/>
      <c r="K164" s="8"/>
      <c r="L164" s="8"/>
      <c r="M164" s="50"/>
      <c r="N164" s="8"/>
      <c r="O164" s="50"/>
      <c r="P164" s="8"/>
      <c r="Q164" s="8"/>
      <c r="R164" s="8"/>
      <c r="S164" s="8"/>
      <c r="T164" s="8"/>
      <c r="U164" s="8"/>
      <c r="V164" s="8"/>
      <c r="W164" s="8"/>
      <c r="X164" s="8"/>
      <c r="Y164" s="8"/>
      <c r="Z164" s="8"/>
    </row>
    <row r="165" spans="1:26" ht="15.75" customHeight="1">
      <c r="A165" s="8"/>
      <c r="B165" s="8"/>
      <c r="C165" s="8"/>
      <c r="D165" s="8"/>
      <c r="E165" s="68"/>
      <c r="F165" s="68"/>
      <c r="G165" s="68"/>
      <c r="H165" s="68"/>
      <c r="I165" s="68"/>
      <c r="J165" s="68"/>
      <c r="K165" s="8"/>
      <c r="L165" s="8"/>
      <c r="M165" s="50"/>
      <c r="N165" s="8"/>
      <c r="O165" s="50"/>
      <c r="P165" s="8"/>
      <c r="Q165" s="8"/>
      <c r="R165" s="8"/>
      <c r="S165" s="8"/>
      <c r="T165" s="8"/>
      <c r="U165" s="8"/>
      <c r="V165" s="8"/>
      <c r="W165" s="8"/>
      <c r="X165" s="8"/>
      <c r="Y165" s="8"/>
      <c r="Z165" s="8"/>
    </row>
    <row r="166" spans="1:26" ht="15.75" customHeight="1">
      <c r="A166" s="8"/>
      <c r="B166" s="8"/>
      <c r="C166" s="8"/>
      <c r="D166" s="8"/>
      <c r="E166" s="68"/>
      <c r="F166" s="68"/>
      <c r="G166" s="68"/>
      <c r="H166" s="68"/>
      <c r="I166" s="68"/>
      <c r="J166" s="68"/>
      <c r="K166" s="8"/>
      <c r="L166" s="8"/>
      <c r="M166" s="50"/>
      <c r="N166" s="8"/>
      <c r="O166" s="50"/>
      <c r="P166" s="8"/>
      <c r="Q166" s="8"/>
      <c r="R166" s="8"/>
      <c r="S166" s="8"/>
      <c r="T166" s="8"/>
      <c r="U166" s="8"/>
      <c r="V166" s="8"/>
      <c r="W166" s="8"/>
      <c r="X166" s="8"/>
      <c r="Y166" s="8"/>
      <c r="Z166" s="8"/>
    </row>
    <row r="167" spans="1:26" ht="15.75" customHeight="1">
      <c r="A167" s="8"/>
      <c r="B167" s="8"/>
      <c r="C167" s="8"/>
      <c r="D167" s="8"/>
      <c r="E167" s="68"/>
      <c r="F167" s="68"/>
      <c r="G167" s="68"/>
      <c r="H167" s="68"/>
      <c r="I167" s="68"/>
      <c r="J167" s="68"/>
      <c r="K167" s="8"/>
      <c r="L167" s="8"/>
      <c r="M167" s="50"/>
      <c r="N167" s="8"/>
      <c r="O167" s="50"/>
      <c r="P167" s="8"/>
      <c r="Q167" s="8"/>
      <c r="R167" s="8"/>
      <c r="S167" s="8"/>
      <c r="T167" s="8"/>
      <c r="U167" s="8"/>
      <c r="V167" s="8"/>
      <c r="W167" s="8"/>
      <c r="X167" s="8"/>
      <c r="Y167" s="8"/>
      <c r="Z167" s="8"/>
    </row>
    <row r="168" spans="1:26" ht="15.75" customHeight="1">
      <c r="A168" s="8"/>
      <c r="B168" s="8"/>
      <c r="C168" s="8"/>
      <c r="D168" s="8"/>
      <c r="E168" s="68"/>
      <c r="F168" s="68"/>
      <c r="G168" s="68"/>
      <c r="H168" s="68"/>
      <c r="I168" s="68"/>
      <c r="J168" s="68"/>
      <c r="K168" s="8"/>
      <c r="L168" s="8"/>
      <c r="M168" s="50"/>
      <c r="N168" s="8"/>
      <c r="O168" s="50"/>
      <c r="P168" s="8"/>
      <c r="Q168" s="8"/>
      <c r="R168" s="8"/>
      <c r="S168" s="8"/>
      <c r="T168" s="8"/>
      <c r="U168" s="8"/>
      <c r="V168" s="8"/>
      <c r="W168" s="8"/>
      <c r="X168" s="8"/>
      <c r="Y168" s="8"/>
      <c r="Z168" s="8"/>
    </row>
    <row r="169" spans="1:26" ht="15.75" customHeight="1">
      <c r="A169" s="8"/>
      <c r="B169" s="8"/>
      <c r="C169" s="8"/>
      <c r="D169" s="8"/>
      <c r="E169" s="68"/>
      <c r="F169" s="68"/>
      <c r="G169" s="68"/>
      <c r="H169" s="68"/>
      <c r="I169" s="68"/>
      <c r="J169" s="68"/>
      <c r="K169" s="8"/>
      <c r="L169" s="8"/>
      <c r="M169" s="50"/>
      <c r="N169" s="8"/>
      <c r="O169" s="50"/>
      <c r="P169" s="8"/>
      <c r="Q169" s="8"/>
      <c r="R169" s="8"/>
      <c r="S169" s="8"/>
      <c r="T169" s="8"/>
      <c r="U169" s="8"/>
      <c r="V169" s="8"/>
      <c r="W169" s="8"/>
      <c r="X169" s="8"/>
      <c r="Y169" s="8"/>
      <c r="Z169" s="8"/>
    </row>
    <row r="170" spans="1:26" ht="15.75" customHeight="1">
      <c r="A170" s="8"/>
      <c r="B170" s="8"/>
      <c r="C170" s="8"/>
      <c r="D170" s="8"/>
      <c r="E170" s="68"/>
      <c r="F170" s="68"/>
      <c r="G170" s="68"/>
      <c r="H170" s="68"/>
      <c r="I170" s="68"/>
      <c r="J170" s="68"/>
      <c r="K170" s="8"/>
      <c r="L170" s="8"/>
      <c r="M170" s="50"/>
      <c r="N170" s="8"/>
      <c r="O170" s="50"/>
      <c r="P170" s="8"/>
      <c r="Q170" s="8"/>
      <c r="R170" s="8"/>
      <c r="S170" s="8"/>
      <c r="T170" s="8"/>
      <c r="U170" s="8"/>
      <c r="V170" s="8"/>
      <c r="W170" s="8"/>
      <c r="X170" s="8"/>
      <c r="Y170" s="8"/>
      <c r="Z170" s="8"/>
    </row>
    <row r="171" spans="1:26" ht="15.75" customHeight="1">
      <c r="A171" s="8"/>
      <c r="B171" s="8"/>
      <c r="C171" s="8"/>
      <c r="D171" s="8"/>
      <c r="E171" s="68"/>
      <c r="F171" s="68"/>
      <c r="G171" s="68"/>
      <c r="H171" s="68"/>
      <c r="I171" s="68"/>
      <c r="J171" s="68"/>
      <c r="K171" s="8"/>
      <c r="L171" s="8"/>
      <c r="M171" s="50"/>
      <c r="N171" s="8"/>
      <c r="O171" s="50"/>
      <c r="P171" s="8"/>
      <c r="Q171" s="8"/>
      <c r="R171" s="8"/>
      <c r="S171" s="8"/>
      <c r="T171" s="8"/>
      <c r="U171" s="8"/>
      <c r="V171" s="8"/>
      <c r="W171" s="8"/>
      <c r="X171" s="8"/>
      <c r="Y171" s="8"/>
      <c r="Z171" s="8"/>
    </row>
    <row r="172" spans="1:26" ht="15.75" customHeight="1">
      <c r="A172" s="8"/>
      <c r="B172" s="8"/>
      <c r="C172" s="8"/>
      <c r="D172" s="8"/>
      <c r="E172" s="68"/>
      <c r="F172" s="68"/>
      <c r="G172" s="68"/>
      <c r="H172" s="68"/>
      <c r="I172" s="68"/>
      <c r="J172" s="68"/>
      <c r="K172" s="8"/>
      <c r="L172" s="8"/>
      <c r="M172" s="50"/>
      <c r="N172" s="8"/>
      <c r="O172" s="50"/>
      <c r="P172" s="8"/>
      <c r="Q172" s="8"/>
      <c r="R172" s="8"/>
      <c r="S172" s="8"/>
      <c r="T172" s="8"/>
      <c r="U172" s="8"/>
      <c r="V172" s="8"/>
      <c r="W172" s="8"/>
      <c r="X172" s="8"/>
      <c r="Y172" s="8"/>
      <c r="Z172" s="8"/>
    </row>
    <row r="173" spans="1:26" ht="15.75" customHeight="1">
      <c r="A173" s="8"/>
      <c r="B173" s="8"/>
      <c r="C173" s="8"/>
      <c r="D173" s="8"/>
      <c r="E173" s="68"/>
      <c r="F173" s="68"/>
      <c r="G173" s="68"/>
      <c r="H173" s="68"/>
      <c r="I173" s="68"/>
      <c r="J173" s="68"/>
      <c r="K173" s="8"/>
      <c r="L173" s="8"/>
      <c r="M173" s="50"/>
      <c r="N173" s="8"/>
      <c r="O173" s="50"/>
      <c r="P173" s="8"/>
      <c r="Q173" s="8"/>
      <c r="R173" s="8"/>
      <c r="S173" s="8"/>
      <c r="T173" s="8"/>
      <c r="U173" s="8"/>
      <c r="V173" s="8"/>
      <c r="W173" s="8"/>
      <c r="X173" s="8"/>
      <c r="Y173" s="8"/>
      <c r="Z173" s="8"/>
    </row>
    <row r="174" spans="1:26" ht="15.75" customHeight="1">
      <c r="A174" s="8"/>
      <c r="B174" s="8"/>
      <c r="C174" s="8"/>
      <c r="D174" s="8"/>
      <c r="E174" s="68"/>
      <c r="F174" s="68"/>
      <c r="G174" s="68"/>
      <c r="H174" s="68"/>
      <c r="I174" s="68"/>
      <c r="J174" s="68"/>
      <c r="K174" s="8"/>
      <c r="L174" s="8"/>
      <c r="M174" s="50"/>
      <c r="N174" s="8"/>
      <c r="O174" s="50"/>
      <c r="P174" s="8"/>
      <c r="Q174" s="8"/>
      <c r="R174" s="8"/>
      <c r="S174" s="8"/>
      <c r="T174" s="8"/>
      <c r="U174" s="8"/>
      <c r="V174" s="8"/>
      <c r="W174" s="8"/>
      <c r="X174" s="8"/>
      <c r="Y174" s="8"/>
      <c r="Z174" s="8"/>
    </row>
    <row r="175" spans="1:26" ht="15.75" customHeight="1">
      <c r="A175" s="8"/>
      <c r="B175" s="8"/>
      <c r="C175" s="8"/>
      <c r="D175" s="8"/>
      <c r="E175" s="68"/>
      <c r="F175" s="68"/>
      <c r="G175" s="68"/>
      <c r="H175" s="68"/>
      <c r="I175" s="68"/>
      <c r="J175" s="68"/>
      <c r="K175" s="8"/>
      <c r="L175" s="8"/>
      <c r="M175" s="50"/>
      <c r="N175" s="8"/>
      <c r="O175" s="50"/>
      <c r="P175" s="8"/>
      <c r="Q175" s="8"/>
      <c r="R175" s="8"/>
      <c r="S175" s="8"/>
      <c r="T175" s="8"/>
      <c r="U175" s="8"/>
      <c r="V175" s="8"/>
      <c r="W175" s="8"/>
      <c r="X175" s="8"/>
      <c r="Y175" s="8"/>
      <c r="Z175" s="8"/>
    </row>
    <row r="176" spans="1:26" ht="15.75" customHeight="1">
      <c r="A176" s="8"/>
      <c r="B176" s="8"/>
      <c r="C176" s="8"/>
      <c r="D176" s="8"/>
      <c r="E176" s="68"/>
      <c r="F176" s="68"/>
      <c r="G176" s="68"/>
      <c r="H176" s="68"/>
      <c r="I176" s="68"/>
      <c r="J176" s="68"/>
      <c r="K176" s="8"/>
      <c r="L176" s="8"/>
      <c r="M176" s="50"/>
      <c r="N176" s="8"/>
      <c r="O176" s="50"/>
      <c r="P176" s="8"/>
      <c r="Q176" s="8"/>
      <c r="R176" s="8"/>
      <c r="S176" s="8"/>
      <c r="T176" s="8"/>
      <c r="U176" s="8"/>
      <c r="V176" s="8"/>
      <c r="W176" s="8"/>
      <c r="X176" s="8"/>
      <c r="Y176" s="8"/>
      <c r="Z176" s="8"/>
    </row>
    <row r="177" spans="1:26" ht="15.75" customHeight="1">
      <c r="A177" s="8"/>
      <c r="B177" s="8"/>
      <c r="C177" s="8"/>
      <c r="D177" s="8"/>
      <c r="E177" s="68"/>
      <c r="F177" s="68"/>
      <c r="G177" s="68"/>
      <c r="H177" s="68"/>
      <c r="I177" s="68"/>
      <c r="J177" s="68"/>
      <c r="K177" s="8"/>
      <c r="L177" s="8"/>
      <c r="M177" s="50"/>
      <c r="N177" s="8"/>
      <c r="O177" s="50"/>
      <c r="P177" s="8"/>
      <c r="Q177" s="8"/>
      <c r="R177" s="8"/>
      <c r="S177" s="8"/>
      <c r="T177" s="8"/>
      <c r="U177" s="8"/>
      <c r="V177" s="8"/>
      <c r="W177" s="8"/>
      <c r="X177" s="8"/>
      <c r="Y177" s="8"/>
      <c r="Z177" s="8"/>
    </row>
    <row r="178" spans="1:26" ht="15.75" customHeight="1">
      <c r="A178" s="8"/>
      <c r="B178" s="8"/>
      <c r="C178" s="8"/>
      <c r="D178" s="8"/>
      <c r="E178" s="68"/>
      <c r="F178" s="68"/>
      <c r="G178" s="68"/>
      <c r="H178" s="68"/>
      <c r="I178" s="68"/>
      <c r="J178" s="68"/>
      <c r="K178" s="8"/>
      <c r="L178" s="8"/>
      <c r="M178" s="50"/>
      <c r="N178" s="8"/>
      <c r="O178" s="50"/>
      <c r="P178" s="8"/>
      <c r="Q178" s="8"/>
      <c r="R178" s="8"/>
      <c r="S178" s="8"/>
      <c r="T178" s="8"/>
      <c r="U178" s="8"/>
      <c r="V178" s="8"/>
      <c r="W178" s="8"/>
      <c r="X178" s="8"/>
      <c r="Y178" s="8"/>
      <c r="Z178" s="8"/>
    </row>
    <row r="179" spans="1:26" ht="15.75" customHeight="1">
      <c r="A179" s="8"/>
      <c r="B179" s="8"/>
      <c r="C179" s="8"/>
      <c r="D179" s="8"/>
      <c r="E179" s="68"/>
      <c r="F179" s="68"/>
      <c r="G179" s="68"/>
      <c r="H179" s="68"/>
      <c r="I179" s="68"/>
      <c r="J179" s="68"/>
      <c r="K179" s="8"/>
      <c r="L179" s="8"/>
      <c r="M179" s="50"/>
      <c r="N179" s="8"/>
      <c r="O179" s="50"/>
      <c r="P179" s="8"/>
      <c r="Q179" s="8"/>
      <c r="R179" s="8"/>
      <c r="S179" s="8"/>
      <c r="T179" s="8"/>
      <c r="U179" s="8"/>
      <c r="V179" s="8"/>
      <c r="W179" s="8"/>
      <c r="X179" s="8"/>
      <c r="Y179" s="8"/>
      <c r="Z179" s="8"/>
    </row>
    <row r="180" spans="1:26" ht="15.75" customHeight="1">
      <c r="A180" s="8"/>
      <c r="B180" s="8"/>
      <c r="C180" s="8"/>
      <c r="D180" s="8"/>
      <c r="E180" s="68"/>
      <c r="F180" s="68"/>
      <c r="G180" s="68"/>
      <c r="H180" s="68"/>
      <c r="I180" s="68"/>
      <c r="J180" s="68"/>
      <c r="K180" s="8"/>
      <c r="L180" s="8"/>
      <c r="M180" s="50"/>
      <c r="N180" s="8"/>
      <c r="O180" s="50"/>
      <c r="P180" s="8"/>
      <c r="Q180" s="8"/>
      <c r="R180" s="8"/>
      <c r="S180" s="8"/>
      <c r="T180" s="8"/>
      <c r="U180" s="8"/>
      <c r="V180" s="8"/>
      <c r="W180" s="8"/>
      <c r="X180" s="8"/>
      <c r="Y180" s="8"/>
      <c r="Z180" s="8"/>
    </row>
    <row r="181" spans="1:26" ht="15.75" customHeight="1">
      <c r="A181" s="8"/>
      <c r="B181" s="8"/>
      <c r="C181" s="8"/>
      <c r="D181" s="8"/>
      <c r="E181" s="68"/>
      <c r="F181" s="68"/>
      <c r="G181" s="68"/>
      <c r="H181" s="68"/>
      <c r="I181" s="68"/>
      <c r="J181" s="68"/>
      <c r="K181" s="8"/>
      <c r="L181" s="8"/>
      <c r="M181" s="50"/>
      <c r="N181" s="8"/>
      <c r="O181" s="50"/>
      <c r="P181" s="8"/>
      <c r="Q181" s="8"/>
      <c r="R181" s="8"/>
      <c r="S181" s="8"/>
      <c r="T181" s="8"/>
      <c r="U181" s="8"/>
      <c r="V181" s="8"/>
      <c r="W181" s="8"/>
      <c r="X181" s="8"/>
      <c r="Y181" s="8"/>
      <c r="Z181" s="8"/>
    </row>
    <row r="182" spans="1:26" ht="15.75" customHeight="1">
      <c r="A182" s="8"/>
      <c r="B182" s="8"/>
      <c r="C182" s="8"/>
      <c r="D182" s="8"/>
      <c r="E182" s="68"/>
      <c r="F182" s="68"/>
      <c r="G182" s="68"/>
      <c r="H182" s="68"/>
      <c r="I182" s="68"/>
      <c r="J182" s="68"/>
      <c r="K182" s="8"/>
      <c r="L182" s="8"/>
      <c r="M182" s="50"/>
      <c r="N182" s="8"/>
      <c r="O182" s="50"/>
      <c r="P182" s="8"/>
      <c r="Q182" s="8"/>
      <c r="R182" s="8"/>
      <c r="S182" s="8"/>
      <c r="T182" s="8"/>
      <c r="U182" s="8"/>
      <c r="V182" s="8"/>
      <c r="W182" s="8"/>
      <c r="X182" s="8"/>
      <c r="Y182" s="8"/>
      <c r="Z182" s="8"/>
    </row>
    <row r="183" spans="1:26" ht="15.75" customHeight="1">
      <c r="A183" s="8"/>
      <c r="B183" s="8"/>
      <c r="C183" s="8"/>
      <c r="D183" s="8"/>
      <c r="E183" s="68"/>
      <c r="F183" s="68"/>
      <c r="G183" s="68"/>
      <c r="H183" s="68"/>
      <c r="I183" s="68"/>
      <c r="J183" s="68"/>
      <c r="K183" s="8"/>
      <c r="L183" s="8"/>
      <c r="M183" s="50"/>
      <c r="N183" s="8"/>
      <c r="O183" s="50"/>
      <c r="P183" s="8"/>
      <c r="Q183" s="8"/>
      <c r="R183" s="8"/>
      <c r="S183" s="8"/>
      <c r="T183" s="8"/>
      <c r="U183" s="8"/>
      <c r="V183" s="8"/>
      <c r="W183" s="8"/>
      <c r="X183" s="8"/>
      <c r="Y183" s="8"/>
      <c r="Z183" s="8"/>
    </row>
    <row r="184" spans="1:26" ht="15.75" customHeight="1">
      <c r="A184" s="8"/>
      <c r="B184" s="8"/>
      <c r="C184" s="8"/>
      <c r="D184" s="8"/>
      <c r="E184" s="68"/>
      <c r="F184" s="68"/>
      <c r="G184" s="68"/>
      <c r="H184" s="68"/>
      <c r="I184" s="68"/>
      <c r="J184" s="68"/>
      <c r="K184" s="8"/>
      <c r="L184" s="8"/>
      <c r="M184" s="50"/>
      <c r="N184" s="8"/>
      <c r="O184" s="50"/>
      <c r="P184" s="8"/>
      <c r="Q184" s="8"/>
      <c r="R184" s="8"/>
      <c r="S184" s="8"/>
      <c r="T184" s="8"/>
      <c r="U184" s="8"/>
      <c r="V184" s="8"/>
      <c r="W184" s="8"/>
      <c r="X184" s="8"/>
      <c r="Y184" s="8"/>
      <c r="Z184" s="8"/>
    </row>
    <row r="185" spans="1:26" ht="15.75" customHeight="1">
      <c r="A185" s="8"/>
      <c r="B185" s="8"/>
      <c r="C185" s="8"/>
      <c r="D185" s="8"/>
      <c r="E185" s="68"/>
      <c r="F185" s="68"/>
      <c r="G185" s="68"/>
      <c r="H185" s="68"/>
      <c r="I185" s="68"/>
      <c r="J185" s="68"/>
      <c r="K185" s="8"/>
      <c r="L185" s="8"/>
      <c r="M185" s="50"/>
      <c r="N185" s="8"/>
      <c r="O185" s="50"/>
      <c r="P185" s="8"/>
      <c r="Q185" s="8"/>
      <c r="R185" s="8"/>
      <c r="S185" s="8"/>
      <c r="T185" s="8"/>
      <c r="U185" s="8"/>
      <c r="V185" s="8"/>
      <c r="W185" s="8"/>
      <c r="X185" s="8"/>
      <c r="Y185" s="8"/>
      <c r="Z185" s="8"/>
    </row>
    <row r="186" spans="1:26" ht="15.75" customHeight="1">
      <c r="A186" s="8"/>
      <c r="B186" s="8"/>
      <c r="C186" s="8"/>
      <c r="D186" s="8"/>
      <c r="E186" s="68"/>
      <c r="F186" s="68"/>
      <c r="G186" s="68"/>
      <c r="H186" s="68"/>
      <c r="I186" s="68"/>
      <c r="J186" s="68"/>
      <c r="K186" s="8"/>
      <c r="L186" s="8"/>
      <c r="M186" s="50"/>
      <c r="N186" s="8"/>
      <c r="O186" s="50"/>
      <c r="P186" s="8"/>
      <c r="Q186" s="8"/>
      <c r="R186" s="8"/>
      <c r="S186" s="8"/>
      <c r="T186" s="8"/>
      <c r="U186" s="8"/>
      <c r="V186" s="8"/>
      <c r="W186" s="8"/>
      <c r="X186" s="8"/>
      <c r="Y186" s="8"/>
      <c r="Z186" s="8"/>
    </row>
    <row r="187" spans="1:26" ht="15.75" customHeight="1">
      <c r="A187" s="8"/>
      <c r="B187" s="8"/>
      <c r="C187" s="8"/>
      <c r="D187" s="8"/>
      <c r="E187" s="68"/>
      <c r="F187" s="68"/>
      <c r="G187" s="68"/>
      <c r="H187" s="68"/>
      <c r="I187" s="68"/>
      <c r="J187" s="68"/>
      <c r="K187" s="8"/>
      <c r="L187" s="8"/>
      <c r="M187" s="50"/>
      <c r="N187" s="8"/>
      <c r="O187" s="50"/>
      <c r="P187" s="8"/>
      <c r="Q187" s="8"/>
      <c r="R187" s="8"/>
      <c r="S187" s="8"/>
      <c r="T187" s="8"/>
      <c r="U187" s="8"/>
      <c r="V187" s="8"/>
      <c r="W187" s="8"/>
      <c r="X187" s="8"/>
      <c r="Y187" s="8"/>
      <c r="Z187" s="8"/>
    </row>
    <row r="188" spans="1:26" ht="15.75" customHeight="1">
      <c r="A188" s="8"/>
      <c r="B188" s="8"/>
      <c r="C188" s="8"/>
      <c r="D188" s="8"/>
      <c r="E188" s="68"/>
      <c r="F188" s="68"/>
      <c r="G188" s="68"/>
      <c r="H188" s="68"/>
      <c r="I188" s="68"/>
      <c r="J188" s="68"/>
      <c r="K188" s="8"/>
      <c r="L188" s="8"/>
      <c r="M188" s="50"/>
      <c r="N188" s="8"/>
      <c r="O188" s="50"/>
      <c r="P188" s="8"/>
      <c r="Q188" s="8"/>
      <c r="R188" s="8"/>
      <c r="S188" s="8"/>
      <c r="T188" s="8"/>
      <c r="U188" s="8"/>
      <c r="V188" s="8"/>
      <c r="W188" s="8"/>
      <c r="X188" s="8"/>
      <c r="Y188" s="8"/>
      <c r="Z188" s="8"/>
    </row>
    <row r="189" spans="1:26" ht="15.75" customHeight="1">
      <c r="A189" s="8"/>
      <c r="B189" s="8"/>
      <c r="C189" s="8"/>
      <c r="D189" s="8"/>
      <c r="E189" s="68"/>
      <c r="F189" s="68"/>
      <c r="G189" s="68"/>
      <c r="H189" s="68"/>
      <c r="I189" s="68"/>
      <c r="J189" s="68"/>
      <c r="K189" s="8"/>
      <c r="L189" s="8"/>
      <c r="M189" s="50"/>
      <c r="N189" s="8"/>
      <c r="O189" s="50"/>
      <c r="P189" s="8"/>
      <c r="Q189" s="8"/>
      <c r="R189" s="8"/>
      <c r="S189" s="8"/>
      <c r="T189" s="8"/>
      <c r="U189" s="8"/>
      <c r="V189" s="8"/>
      <c r="W189" s="8"/>
      <c r="X189" s="8"/>
      <c r="Y189" s="8"/>
      <c r="Z189" s="8"/>
    </row>
    <row r="190" spans="1:26" ht="15.75" customHeight="1">
      <c r="A190" s="8"/>
      <c r="B190" s="8"/>
      <c r="C190" s="8"/>
      <c r="D190" s="8"/>
      <c r="E190" s="68"/>
      <c r="F190" s="68"/>
      <c r="G190" s="68"/>
      <c r="H190" s="68"/>
      <c r="I190" s="68"/>
      <c r="J190" s="68"/>
      <c r="K190" s="8"/>
      <c r="L190" s="8"/>
      <c r="M190" s="50"/>
      <c r="N190" s="8"/>
      <c r="O190" s="50"/>
      <c r="P190" s="8"/>
      <c r="Q190" s="8"/>
      <c r="R190" s="8"/>
      <c r="S190" s="8"/>
      <c r="T190" s="8"/>
      <c r="U190" s="8"/>
      <c r="V190" s="8"/>
      <c r="W190" s="8"/>
      <c r="X190" s="8"/>
      <c r="Y190" s="8"/>
      <c r="Z190" s="8"/>
    </row>
    <row r="191" spans="1:26" ht="15.75" customHeight="1">
      <c r="A191" s="8"/>
      <c r="B191" s="8"/>
      <c r="C191" s="8"/>
      <c r="D191" s="8"/>
      <c r="E191" s="68"/>
      <c r="F191" s="68"/>
      <c r="G191" s="68"/>
      <c r="H191" s="68"/>
      <c r="I191" s="68"/>
      <c r="J191" s="68"/>
      <c r="K191" s="8"/>
      <c r="L191" s="8"/>
      <c r="M191" s="50"/>
      <c r="N191" s="8"/>
      <c r="O191" s="50"/>
      <c r="P191" s="8"/>
      <c r="Q191" s="8"/>
      <c r="R191" s="8"/>
      <c r="S191" s="8"/>
      <c r="T191" s="8"/>
      <c r="U191" s="8"/>
      <c r="V191" s="8"/>
      <c r="W191" s="8"/>
      <c r="X191" s="8"/>
      <c r="Y191" s="8"/>
      <c r="Z191" s="8"/>
    </row>
    <row r="192" spans="1:26" ht="15.75" customHeight="1">
      <c r="A192" s="8"/>
      <c r="B192" s="8"/>
      <c r="C192" s="8"/>
      <c r="D192" s="8"/>
      <c r="E192" s="68"/>
      <c r="F192" s="68"/>
      <c r="G192" s="68"/>
      <c r="H192" s="68"/>
      <c r="I192" s="68"/>
      <c r="J192" s="68"/>
      <c r="K192" s="8"/>
      <c r="L192" s="8"/>
      <c r="M192" s="50"/>
      <c r="N192" s="8"/>
      <c r="O192" s="50"/>
      <c r="P192" s="8"/>
      <c r="Q192" s="8"/>
      <c r="R192" s="8"/>
      <c r="S192" s="8"/>
      <c r="T192" s="8"/>
      <c r="U192" s="8"/>
      <c r="V192" s="8"/>
      <c r="W192" s="8"/>
      <c r="X192" s="8"/>
      <c r="Y192" s="8"/>
      <c r="Z192" s="8"/>
    </row>
    <row r="193" spans="1:26" ht="15.75" customHeight="1">
      <c r="A193" s="8"/>
      <c r="B193" s="8"/>
      <c r="C193" s="8"/>
      <c r="D193" s="8"/>
      <c r="E193" s="68"/>
      <c r="F193" s="68"/>
      <c r="G193" s="68"/>
      <c r="H193" s="68"/>
      <c r="I193" s="68"/>
      <c r="J193" s="68"/>
      <c r="K193" s="8"/>
      <c r="L193" s="8"/>
      <c r="M193" s="50"/>
      <c r="N193" s="8"/>
      <c r="O193" s="50"/>
      <c r="P193" s="8"/>
      <c r="Q193" s="8"/>
      <c r="R193" s="8"/>
      <c r="S193" s="8"/>
      <c r="T193" s="8"/>
      <c r="U193" s="8"/>
      <c r="V193" s="8"/>
      <c r="W193" s="8"/>
      <c r="X193" s="8"/>
      <c r="Y193" s="8"/>
      <c r="Z193" s="8"/>
    </row>
    <row r="194" spans="1:26" ht="15.75" customHeight="1">
      <c r="A194" s="8"/>
      <c r="B194" s="8"/>
      <c r="C194" s="8"/>
      <c r="D194" s="8"/>
      <c r="E194" s="68"/>
      <c r="F194" s="68"/>
      <c r="G194" s="68"/>
      <c r="H194" s="68"/>
      <c r="I194" s="68"/>
      <c r="J194" s="68"/>
      <c r="K194" s="8"/>
      <c r="L194" s="8"/>
      <c r="M194" s="50"/>
      <c r="N194" s="8"/>
      <c r="O194" s="50"/>
      <c r="P194" s="8"/>
      <c r="Q194" s="8"/>
      <c r="R194" s="8"/>
      <c r="S194" s="8"/>
      <c r="T194" s="8"/>
      <c r="U194" s="8"/>
      <c r="V194" s="8"/>
      <c r="W194" s="8"/>
      <c r="X194" s="8"/>
      <c r="Y194" s="8"/>
      <c r="Z194" s="8"/>
    </row>
    <row r="195" spans="1:26" ht="15.75" customHeight="1">
      <c r="A195" s="8"/>
      <c r="B195" s="8"/>
      <c r="C195" s="8"/>
      <c r="D195" s="8"/>
      <c r="E195" s="68"/>
      <c r="F195" s="68"/>
      <c r="G195" s="68"/>
      <c r="H195" s="68"/>
      <c r="I195" s="68"/>
      <c r="J195" s="68"/>
      <c r="K195" s="8"/>
      <c r="L195" s="8"/>
      <c r="M195" s="50"/>
      <c r="N195" s="8"/>
      <c r="O195" s="50"/>
      <c r="P195" s="8"/>
      <c r="Q195" s="8"/>
      <c r="R195" s="8"/>
      <c r="S195" s="8"/>
      <c r="T195" s="8"/>
      <c r="U195" s="8"/>
      <c r="V195" s="8"/>
      <c r="W195" s="8"/>
      <c r="X195" s="8"/>
      <c r="Y195" s="8"/>
      <c r="Z195" s="8"/>
    </row>
    <row r="196" spans="1:26" ht="15.75" customHeight="1">
      <c r="A196" s="8"/>
      <c r="B196" s="8"/>
      <c r="C196" s="8"/>
      <c r="D196" s="8"/>
      <c r="E196" s="68"/>
      <c r="F196" s="68"/>
      <c r="G196" s="68"/>
      <c r="H196" s="68"/>
      <c r="I196" s="68"/>
      <c r="J196" s="68"/>
      <c r="K196" s="8"/>
      <c r="L196" s="8"/>
      <c r="M196" s="50"/>
      <c r="N196" s="8"/>
      <c r="O196" s="50"/>
      <c r="P196" s="8"/>
      <c r="Q196" s="8"/>
      <c r="R196" s="8"/>
      <c r="S196" s="8"/>
      <c r="T196" s="8"/>
      <c r="U196" s="8"/>
      <c r="V196" s="8"/>
      <c r="W196" s="8"/>
      <c r="X196" s="8"/>
      <c r="Y196" s="8"/>
      <c r="Z196" s="8"/>
    </row>
    <row r="197" spans="1:26" ht="15.75" customHeight="1">
      <c r="A197" s="8"/>
      <c r="B197" s="8"/>
      <c r="C197" s="8"/>
      <c r="D197" s="8"/>
      <c r="E197" s="68"/>
      <c r="F197" s="68"/>
      <c r="G197" s="68"/>
      <c r="H197" s="68"/>
      <c r="I197" s="68"/>
      <c r="J197" s="68"/>
      <c r="K197" s="8"/>
      <c r="L197" s="8"/>
      <c r="M197" s="50"/>
      <c r="N197" s="8"/>
      <c r="O197" s="50"/>
      <c r="P197" s="8"/>
      <c r="Q197" s="8"/>
      <c r="R197" s="8"/>
      <c r="S197" s="8"/>
      <c r="T197" s="8"/>
      <c r="U197" s="8"/>
      <c r="V197" s="8"/>
      <c r="W197" s="8"/>
      <c r="X197" s="8"/>
      <c r="Y197" s="8"/>
      <c r="Z197" s="8"/>
    </row>
    <row r="198" spans="1:26" ht="15.75" customHeight="1">
      <c r="A198" s="8"/>
      <c r="B198" s="8"/>
      <c r="C198" s="8"/>
      <c r="D198" s="8"/>
      <c r="E198" s="68"/>
      <c r="F198" s="68"/>
      <c r="G198" s="68"/>
      <c r="H198" s="68"/>
      <c r="I198" s="68"/>
      <c r="J198" s="68"/>
      <c r="K198" s="8"/>
      <c r="L198" s="8"/>
      <c r="M198" s="50"/>
      <c r="N198" s="8"/>
      <c r="O198" s="50"/>
      <c r="P198" s="8"/>
      <c r="Q198" s="8"/>
      <c r="R198" s="8"/>
      <c r="S198" s="8"/>
      <c r="T198" s="8"/>
      <c r="U198" s="8"/>
      <c r="V198" s="8"/>
      <c r="W198" s="8"/>
      <c r="X198" s="8"/>
      <c r="Y198" s="8"/>
      <c r="Z198" s="8"/>
    </row>
    <row r="199" spans="1:26" ht="15.75" customHeight="1">
      <c r="A199" s="8"/>
      <c r="B199" s="8"/>
      <c r="C199" s="8"/>
      <c r="D199" s="8"/>
      <c r="E199" s="68"/>
      <c r="F199" s="68"/>
      <c r="G199" s="68"/>
      <c r="H199" s="68"/>
      <c r="I199" s="68"/>
      <c r="J199" s="68"/>
      <c r="K199" s="8"/>
      <c r="L199" s="8"/>
      <c r="M199" s="50"/>
      <c r="N199" s="8"/>
      <c r="O199" s="50"/>
      <c r="P199" s="8"/>
      <c r="Q199" s="8"/>
      <c r="R199" s="8"/>
      <c r="S199" s="8"/>
      <c r="T199" s="8"/>
      <c r="U199" s="8"/>
      <c r="V199" s="8"/>
      <c r="W199" s="8"/>
      <c r="X199" s="8"/>
      <c r="Y199" s="8"/>
      <c r="Z199" s="8"/>
    </row>
    <row r="200" spans="1:26" ht="15.75" customHeight="1">
      <c r="A200" s="8"/>
      <c r="B200" s="8"/>
      <c r="C200" s="8"/>
      <c r="D200" s="8"/>
      <c r="E200" s="68"/>
      <c r="F200" s="68"/>
      <c r="G200" s="68"/>
      <c r="H200" s="68"/>
      <c r="I200" s="68"/>
      <c r="J200" s="68"/>
      <c r="K200" s="8"/>
      <c r="L200" s="8"/>
      <c r="M200" s="50"/>
      <c r="N200" s="8"/>
      <c r="O200" s="50"/>
      <c r="P200" s="8"/>
      <c r="Q200" s="8"/>
      <c r="R200" s="8"/>
      <c r="S200" s="8"/>
      <c r="T200" s="8"/>
      <c r="U200" s="8"/>
      <c r="V200" s="8"/>
      <c r="W200" s="8"/>
      <c r="X200" s="8"/>
      <c r="Y200" s="8"/>
      <c r="Z200" s="8"/>
    </row>
    <row r="201" spans="1:26" ht="15.75" customHeight="1">
      <c r="A201" s="8"/>
      <c r="B201" s="8"/>
      <c r="C201" s="8"/>
      <c r="D201" s="8"/>
      <c r="E201" s="68"/>
      <c r="F201" s="68"/>
      <c r="G201" s="68"/>
      <c r="H201" s="68"/>
      <c r="I201" s="68"/>
      <c r="J201" s="68"/>
      <c r="K201" s="8"/>
      <c r="L201" s="8"/>
      <c r="M201" s="50"/>
      <c r="N201" s="8"/>
      <c r="O201" s="50"/>
      <c r="P201" s="8"/>
      <c r="Q201" s="8"/>
      <c r="R201" s="8"/>
      <c r="S201" s="8"/>
      <c r="T201" s="8"/>
      <c r="U201" s="8"/>
      <c r="V201" s="8"/>
      <c r="W201" s="8"/>
      <c r="X201" s="8"/>
      <c r="Y201" s="8"/>
      <c r="Z201" s="8"/>
    </row>
    <row r="202" spans="1:26" ht="15.75" customHeight="1">
      <c r="A202" s="8"/>
      <c r="B202" s="8"/>
      <c r="C202" s="8"/>
      <c r="D202" s="8"/>
      <c r="E202" s="68"/>
      <c r="F202" s="68"/>
      <c r="G202" s="68"/>
      <c r="H202" s="68"/>
      <c r="I202" s="68"/>
      <c r="J202" s="68"/>
      <c r="K202" s="8"/>
      <c r="L202" s="8"/>
      <c r="M202" s="50"/>
      <c r="N202" s="8"/>
      <c r="O202" s="50"/>
      <c r="P202" s="8"/>
      <c r="Q202" s="8"/>
      <c r="R202" s="8"/>
      <c r="S202" s="8"/>
      <c r="T202" s="8"/>
      <c r="U202" s="8"/>
      <c r="V202" s="8"/>
      <c r="W202" s="8"/>
      <c r="X202" s="8"/>
      <c r="Y202" s="8"/>
      <c r="Z202" s="8"/>
    </row>
    <row r="203" spans="1:26" ht="15.75" customHeight="1">
      <c r="A203" s="8"/>
      <c r="B203" s="8"/>
      <c r="C203" s="8"/>
      <c r="D203" s="8"/>
      <c r="E203" s="68"/>
      <c r="F203" s="68"/>
      <c r="G203" s="68"/>
      <c r="H203" s="68"/>
      <c r="I203" s="68"/>
      <c r="J203" s="68"/>
      <c r="K203" s="8"/>
      <c r="L203" s="8"/>
      <c r="M203" s="50"/>
      <c r="N203" s="8"/>
      <c r="O203" s="50"/>
      <c r="P203" s="8"/>
      <c r="Q203" s="8"/>
      <c r="R203" s="8"/>
      <c r="S203" s="8"/>
      <c r="T203" s="8"/>
      <c r="U203" s="8"/>
      <c r="V203" s="8"/>
      <c r="W203" s="8"/>
      <c r="X203" s="8"/>
      <c r="Y203" s="8"/>
      <c r="Z203" s="8"/>
    </row>
    <row r="204" spans="1:26" ht="15.75" customHeight="1">
      <c r="A204" s="8"/>
      <c r="B204" s="8"/>
      <c r="C204" s="8"/>
      <c r="D204" s="8"/>
      <c r="E204" s="68"/>
      <c r="F204" s="68"/>
      <c r="G204" s="68"/>
      <c r="H204" s="68"/>
      <c r="I204" s="68"/>
      <c r="J204" s="68"/>
      <c r="K204" s="8"/>
      <c r="L204" s="8"/>
      <c r="M204" s="50"/>
      <c r="N204" s="8"/>
      <c r="O204" s="50"/>
      <c r="P204" s="8"/>
      <c r="Q204" s="8"/>
      <c r="R204" s="8"/>
      <c r="S204" s="8"/>
      <c r="T204" s="8"/>
      <c r="U204" s="8"/>
      <c r="V204" s="8"/>
      <c r="W204" s="8"/>
      <c r="X204" s="8"/>
      <c r="Y204" s="8"/>
      <c r="Z204" s="8"/>
    </row>
    <row r="205" spans="1:26" ht="15.75" customHeight="1">
      <c r="A205" s="8"/>
      <c r="B205" s="8"/>
      <c r="C205" s="8"/>
      <c r="D205" s="8"/>
      <c r="E205" s="68"/>
      <c r="F205" s="68"/>
      <c r="G205" s="68"/>
      <c r="H205" s="68"/>
      <c r="I205" s="68"/>
      <c r="J205" s="68"/>
      <c r="K205" s="8"/>
      <c r="L205" s="8"/>
      <c r="M205" s="50"/>
      <c r="N205" s="8"/>
      <c r="O205" s="50"/>
      <c r="P205" s="8"/>
      <c r="Q205" s="8"/>
      <c r="R205" s="8"/>
      <c r="S205" s="8"/>
      <c r="T205" s="8"/>
      <c r="U205" s="8"/>
      <c r="V205" s="8"/>
      <c r="W205" s="8"/>
      <c r="X205" s="8"/>
      <c r="Y205" s="8"/>
      <c r="Z205" s="8"/>
    </row>
    <row r="206" spans="1:26" ht="15.75" customHeight="1">
      <c r="A206" s="8"/>
      <c r="B206" s="8"/>
      <c r="C206" s="8"/>
      <c r="D206" s="8"/>
      <c r="E206" s="68"/>
      <c r="F206" s="68"/>
      <c r="G206" s="68"/>
      <c r="H206" s="68"/>
      <c r="I206" s="68"/>
      <c r="J206" s="68"/>
      <c r="K206" s="8"/>
      <c r="L206" s="8"/>
      <c r="M206" s="50"/>
      <c r="N206" s="8"/>
      <c r="O206" s="50"/>
      <c r="P206" s="8"/>
      <c r="Q206" s="8"/>
      <c r="R206" s="8"/>
      <c r="S206" s="8"/>
      <c r="T206" s="8"/>
      <c r="U206" s="8"/>
      <c r="V206" s="8"/>
      <c r="W206" s="8"/>
      <c r="X206" s="8"/>
      <c r="Y206" s="8"/>
      <c r="Z206" s="8"/>
    </row>
    <row r="207" spans="1:26" ht="15.75" customHeight="1">
      <c r="A207" s="8"/>
      <c r="B207" s="8"/>
      <c r="C207" s="8"/>
      <c r="D207" s="8"/>
      <c r="E207" s="68"/>
      <c r="F207" s="68"/>
      <c r="G207" s="68"/>
      <c r="H207" s="68"/>
      <c r="I207" s="68"/>
      <c r="J207" s="68"/>
      <c r="K207" s="8"/>
      <c r="L207" s="8"/>
      <c r="M207" s="50"/>
      <c r="N207" s="8"/>
      <c r="O207" s="50"/>
      <c r="P207" s="8"/>
      <c r="Q207" s="8"/>
      <c r="R207" s="8"/>
      <c r="S207" s="8"/>
      <c r="T207" s="8"/>
      <c r="U207" s="8"/>
      <c r="V207" s="8"/>
      <c r="W207" s="8"/>
      <c r="X207" s="8"/>
      <c r="Y207" s="8"/>
      <c r="Z207" s="8"/>
    </row>
    <row r="208" spans="1:26" ht="15.75" customHeight="1">
      <c r="A208" s="8"/>
      <c r="B208" s="8"/>
      <c r="C208" s="8"/>
      <c r="D208" s="8"/>
      <c r="E208" s="68"/>
      <c r="F208" s="68"/>
      <c r="G208" s="68"/>
      <c r="H208" s="68"/>
      <c r="I208" s="68"/>
      <c r="J208" s="68"/>
      <c r="K208" s="8"/>
      <c r="L208" s="8"/>
      <c r="M208" s="50"/>
      <c r="N208" s="8"/>
      <c r="O208" s="50"/>
      <c r="P208" s="8"/>
      <c r="Q208" s="8"/>
      <c r="R208" s="8"/>
      <c r="S208" s="8"/>
      <c r="T208" s="8"/>
      <c r="U208" s="8"/>
      <c r="V208" s="8"/>
      <c r="W208" s="8"/>
      <c r="X208" s="8"/>
      <c r="Y208" s="8"/>
      <c r="Z208" s="8"/>
    </row>
    <row r="209" spans="1:26" ht="15.75" customHeight="1">
      <c r="A209" s="8"/>
      <c r="B209" s="8"/>
      <c r="C209" s="8"/>
      <c r="D209" s="8"/>
      <c r="E209" s="68"/>
      <c r="F209" s="68"/>
      <c r="G209" s="68"/>
      <c r="H209" s="68"/>
      <c r="I209" s="68"/>
      <c r="J209" s="68"/>
      <c r="K209" s="8"/>
      <c r="L209" s="8"/>
      <c r="M209" s="50"/>
      <c r="N209" s="8"/>
      <c r="O209" s="50"/>
      <c r="P209" s="8"/>
      <c r="Q209" s="8"/>
      <c r="R209" s="8"/>
      <c r="S209" s="8"/>
      <c r="T209" s="8"/>
      <c r="U209" s="8"/>
      <c r="V209" s="8"/>
      <c r="W209" s="8"/>
      <c r="X209" s="8"/>
      <c r="Y209" s="8"/>
      <c r="Z209" s="8"/>
    </row>
    <row r="210" spans="1:26" ht="15.75" customHeight="1">
      <c r="A210" s="8"/>
      <c r="B210" s="8"/>
      <c r="C210" s="8"/>
      <c r="D210" s="8"/>
      <c r="E210" s="68"/>
      <c r="F210" s="68"/>
      <c r="G210" s="68"/>
      <c r="H210" s="68"/>
      <c r="I210" s="68"/>
      <c r="J210" s="68"/>
      <c r="K210" s="8"/>
      <c r="L210" s="8"/>
      <c r="M210" s="50"/>
      <c r="N210" s="8"/>
      <c r="O210" s="50"/>
      <c r="P210" s="8"/>
      <c r="Q210" s="8"/>
      <c r="R210" s="8"/>
      <c r="S210" s="8"/>
      <c r="T210" s="8"/>
      <c r="U210" s="8"/>
      <c r="V210" s="8"/>
      <c r="W210" s="8"/>
      <c r="X210" s="8"/>
      <c r="Y210" s="8"/>
      <c r="Z210" s="8"/>
    </row>
    <row r="211" spans="1:26" ht="15.75" customHeight="1">
      <c r="A211" s="8"/>
      <c r="B211" s="8"/>
      <c r="C211" s="8"/>
      <c r="D211" s="8"/>
      <c r="E211" s="68"/>
      <c r="F211" s="68"/>
      <c r="G211" s="68"/>
      <c r="H211" s="68"/>
      <c r="I211" s="68"/>
      <c r="J211" s="68"/>
      <c r="K211" s="8"/>
      <c r="L211" s="8"/>
      <c r="M211" s="50"/>
      <c r="N211" s="8"/>
      <c r="O211" s="50"/>
      <c r="P211" s="8"/>
      <c r="Q211" s="8"/>
      <c r="R211" s="8"/>
      <c r="S211" s="8"/>
      <c r="T211" s="8"/>
      <c r="U211" s="8"/>
      <c r="V211" s="8"/>
      <c r="W211" s="8"/>
      <c r="X211" s="8"/>
      <c r="Y211" s="8"/>
      <c r="Z211" s="8"/>
    </row>
    <row r="212" spans="1:26" ht="15.75" customHeight="1">
      <c r="A212" s="8"/>
      <c r="B212" s="8"/>
      <c r="C212" s="8"/>
      <c r="D212" s="8"/>
      <c r="E212" s="68"/>
      <c r="F212" s="68"/>
      <c r="G212" s="68"/>
      <c r="H212" s="68"/>
      <c r="I212" s="68"/>
      <c r="J212" s="68"/>
      <c r="K212" s="8"/>
      <c r="L212" s="8"/>
      <c r="M212" s="50"/>
      <c r="N212" s="8"/>
      <c r="O212" s="50"/>
      <c r="P212" s="8"/>
      <c r="Q212" s="8"/>
      <c r="R212" s="8"/>
      <c r="S212" s="8"/>
      <c r="T212" s="8"/>
      <c r="U212" s="8"/>
      <c r="V212" s="8"/>
      <c r="W212" s="8"/>
      <c r="X212" s="8"/>
      <c r="Y212" s="8"/>
      <c r="Z212" s="8"/>
    </row>
    <row r="213" spans="1:26" ht="15.75" customHeight="1">
      <c r="A213" s="8"/>
      <c r="B213" s="8"/>
      <c r="C213" s="8"/>
      <c r="D213" s="8"/>
      <c r="E213" s="68"/>
      <c r="F213" s="68"/>
      <c r="G213" s="68"/>
      <c r="H213" s="68"/>
      <c r="I213" s="68"/>
      <c r="J213" s="68"/>
      <c r="K213" s="8"/>
      <c r="L213" s="8"/>
      <c r="M213" s="50"/>
      <c r="N213" s="8"/>
      <c r="O213" s="50"/>
      <c r="P213" s="8"/>
      <c r="Q213" s="8"/>
      <c r="R213" s="8"/>
      <c r="S213" s="8"/>
      <c r="T213" s="8"/>
      <c r="U213" s="8"/>
      <c r="V213" s="8"/>
      <c r="W213" s="8"/>
      <c r="X213" s="8"/>
      <c r="Y213" s="8"/>
      <c r="Z213" s="8"/>
    </row>
    <row r="214" spans="1:26" ht="15.75" customHeight="1">
      <c r="A214" s="8"/>
      <c r="B214" s="8"/>
      <c r="C214" s="8"/>
      <c r="D214" s="8"/>
      <c r="E214" s="68"/>
      <c r="F214" s="68"/>
      <c r="G214" s="68"/>
      <c r="H214" s="68"/>
      <c r="I214" s="68"/>
      <c r="J214" s="68"/>
      <c r="K214" s="8"/>
      <c r="L214" s="8"/>
      <c r="M214" s="50"/>
      <c r="N214" s="8"/>
      <c r="O214" s="50"/>
      <c r="P214" s="8"/>
      <c r="Q214" s="8"/>
      <c r="R214" s="8"/>
      <c r="S214" s="8"/>
      <c r="T214" s="8"/>
      <c r="U214" s="8"/>
      <c r="V214" s="8"/>
      <c r="W214" s="8"/>
      <c r="X214" s="8"/>
      <c r="Y214" s="8"/>
      <c r="Z214" s="8"/>
    </row>
    <row r="215" spans="1:26" ht="15.75" customHeight="1">
      <c r="A215" s="8"/>
      <c r="B215" s="8"/>
      <c r="C215" s="8"/>
      <c r="D215" s="8"/>
      <c r="E215" s="68"/>
      <c r="F215" s="68"/>
      <c r="G215" s="68"/>
      <c r="H215" s="68"/>
      <c r="I215" s="68"/>
      <c r="J215" s="68"/>
      <c r="K215" s="8"/>
      <c r="L215" s="8"/>
      <c r="M215" s="50"/>
      <c r="N215" s="8"/>
      <c r="O215" s="50"/>
      <c r="P215" s="8"/>
      <c r="Q215" s="8"/>
      <c r="R215" s="8"/>
      <c r="S215" s="8"/>
      <c r="T215" s="8"/>
      <c r="U215" s="8"/>
      <c r="V215" s="8"/>
      <c r="W215" s="8"/>
      <c r="X215" s="8"/>
      <c r="Y215" s="8"/>
      <c r="Z215" s="8"/>
    </row>
    <row r="216" spans="1:26" ht="15.75" customHeight="1">
      <c r="A216" s="8"/>
      <c r="B216" s="8"/>
      <c r="C216" s="8"/>
      <c r="D216" s="8"/>
      <c r="E216" s="68"/>
      <c r="F216" s="68"/>
      <c r="G216" s="68"/>
      <c r="H216" s="68"/>
      <c r="I216" s="68"/>
      <c r="J216" s="68"/>
      <c r="K216" s="8"/>
      <c r="L216" s="8"/>
      <c r="M216" s="50"/>
      <c r="N216" s="8"/>
      <c r="O216" s="50"/>
      <c r="P216" s="8"/>
      <c r="Q216" s="8"/>
      <c r="R216" s="8"/>
      <c r="S216" s="8"/>
      <c r="T216" s="8"/>
      <c r="U216" s="8"/>
      <c r="V216" s="8"/>
      <c r="W216" s="8"/>
      <c r="X216" s="8"/>
      <c r="Y216" s="8"/>
      <c r="Z216" s="8"/>
    </row>
    <row r="217" spans="1:26" ht="15.75" customHeight="1">
      <c r="A217" s="8"/>
      <c r="B217" s="8"/>
      <c r="C217" s="8"/>
      <c r="D217" s="8"/>
      <c r="E217" s="68"/>
      <c r="F217" s="68"/>
      <c r="G217" s="68"/>
      <c r="H217" s="68"/>
      <c r="I217" s="68"/>
      <c r="J217" s="68"/>
      <c r="K217" s="8"/>
      <c r="L217" s="8"/>
      <c r="M217" s="50"/>
      <c r="N217" s="8"/>
      <c r="O217" s="50"/>
      <c r="P217" s="8"/>
      <c r="Q217" s="8"/>
      <c r="R217" s="8"/>
      <c r="S217" s="8"/>
      <c r="T217" s="8"/>
      <c r="U217" s="8"/>
      <c r="V217" s="8"/>
      <c r="W217" s="8"/>
      <c r="X217" s="8"/>
      <c r="Y217" s="8"/>
      <c r="Z217" s="8"/>
    </row>
    <row r="218" spans="1:26" ht="15.75" customHeight="1">
      <c r="A218" s="8"/>
      <c r="B218" s="8"/>
      <c r="C218" s="8"/>
      <c r="D218" s="8"/>
      <c r="E218" s="68"/>
      <c r="F218" s="68"/>
      <c r="G218" s="68"/>
      <c r="H218" s="68"/>
      <c r="I218" s="68"/>
      <c r="J218" s="68"/>
      <c r="K218" s="8"/>
      <c r="L218" s="8"/>
      <c r="M218" s="50"/>
      <c r="N218" s="8"/>
      <c r="O218" s="50"/>
      <c r="P218" s="8"/>
      <c r="Q218" s="8"/>
      <c r="R218" s="8"/>
      <c r="S218" s="8"/>
      <c r="T218" s="8"/>
      <c r="U218" s="8"/>
      <c r="V218" s="8"/>
      <c r="W218" s="8"/>
      <c r="X218" s="8"/>
      <c r="Y218" s="8"/>
      <c r="Z218" s="8"/>
    </row>
    <row r="219" spans="1:26" ht="15.75" customHeight="1">
      <c r="A219" s="8"/>
      <c r="B219" s="8"/>
      <c r="C219" s="8"/>
      <c r="D219" s="8"/>
      <c r="E219" s="68"/>
      <c r="F219" s="68"/>
      <c r="G219" s="68"/>
      <c r="H219" s="68"/>
      <c r="I219" s="68"/>
      <c r="J219" s="68"/>
      <c r="K219" s="8"/>
      <c r="L219" s="8"/>
      <c r="M219" s="50"/>
      <c r="N219" s="8"/>
      <c r="O219" s="50"/>
      <c r="P219" s="8"/>
      <c r="Q219" s="8"/>
      <c r="R219" s="8"/>
      <c r="S219" s="8"/>
      <c r="T219" s="8"/>
      <c r="U219" s="8"/>
      <c r="V219" s="8"/>
      <c r="W219" s="8"/>
      <c r="X219" s="8"/>
      <c r="Y219" s="8"/>
      <c r="Z219" s="8"/>
    </row>
    <row r="220" spans="1:26" ht="15.75" customHeight="1">
      <c r="A220" s="8"/>
      <c r="B220" s="8"/>
      <c r="C220" s="8"/>
      <c r="D220" s="8"/>
      <c r="E220" s="68"/>
      <c r="F220" s="68"/>
      <c r="G220" s="68"/>
      <c r="H220" s="68"/>
      <c r="I220" s="68"/>
      <c r="J220" s="68"/>
      <c r="K220" s="8"/>
      <c r="L220" s="8"/>
      <c r="M220" s="50"/>
      <c r="N220" s="8"/>
      <c r="O220" s="50"/>
      <c r="P220" s="8"/>
      <c r="Q220" s="8"/>
      <c r="R220" s="8"/>
      <c r="S220" s="8"/>
      <c r="T220" s="8"/>
      <c r="U220" s="8"/>
      <c r="V220" s="8"/>
      <c r="W220" s="8"/>
      <c r="X220" s="8"/>
      <c r="Y220" s="8"/>
      <c r="Z220" s="8"/>
    </row>
    <row r="221" spans="1:26" ht="15.75" customHeight="1">
      <c r="A221" s="8"/>
      <c r="B221" s="8"/>
      <c r="C221" s="8"/>
      <c r="D221" s="8"/>
      <c r="E221" s="68"/>
      <c r="F221" s="68"/>
      <c r="G221" s="68"/>
      <c r="H221" s="68"/>
      <c r="I221" s="68"/>
      <c r="J221" s="68"/>
      <c r="K221" s="8"/>
      <c r="L221" s="8"/>
      <c r="M221" s="50"/>
      <c r="N221" s="8"/>
      <c r="O221" s="50"/>
      <c r="P221" s="8"/>
      <c r="Q221" s="8"/>
      <c r="R221" s="8"/>
      <c r="S221" s="8"/>
      <c r="T221" s="8"/>
      <c r="U221" s="8"/>
      <c r="V221" s="8"/>
      <c r="W221" s="8"/>
      <c r="X221" s="8"/>
      <c r="Y221" s="8"/>
      <c r="Z221" s="8"/>
    </row>
    <row r="222" spans="1:26" ht="15.75" customHeight="1">
      <c r="A222" s="8"/>
      <c r="B222" s="8"/>
      <c r="C222" s="8"/>
      <c r="D222" s="8"/>
      <c r="E222" s="68"/>
      <c r="F222" s="68"/>
      <c r="G222" s="68"/>
      <c r="H222" s="68"/>
      <c r="I222" s="68"/>
      <c r="J222" s="68"/>
      <c r="K222" s="8"/>
      <c r="L222" s="8"/>
      <c r="M222" s="50"/>
      <c r="N222" s="8"/>
      <c r="O222" s="50"/>
      <c r="P222" s="8"/>
      <c r="Q222" s="8"/>
      <c r="R222" s="8"/>
      <c r="S222" s="8"/>
      <c r="T222" s="8"/>
      <c r="U222" s="8"/>
      <c r="V222" s="8"/>
      <c r="W222" s="8"/>
      <c r="X222" s="8"/>
      <c r="Y222" s="8"/>
      <c r="Z222" s="8"/>
    </row>
    <row r="223" spans="1:26" ht="15.75" customHeight="1">
      <c r="A223" s="8"/>
      <c r="B223" s="8"/>
      <c r="C223" s="8"/>
      <c r="D223" s="8"/>
      <c r="E223" s="68"/>
      <c r="F223" s="68"/>
      <c r="G223" s="68"/>
      <c r="H223" s="68"/>
      <c r="I223" s="68"/>
      <c r="J223" s="68"/>
      <c r="K223" s="8"/>
      <c r="L223" s="8"/>
      <c r="M223" s="50"/>
      <c r="N223" s="8"/>
      <c r="O223" s="50"/>
      <c r="P223" s="8"/>
      <c r="Q223" s="8"/>
      <c r="R223" s="8"/>
      <c r="S223" s="8"/>
      <c r="T223" s="8"/>
      <c r="U223" s="8"/>
      <c r="V223" s="8"/>
      <c r="W223" s="8"/>
      <c r="X223" s="8"/>
      <c r="Y223" s="8"/>
      <c r="Z223" s="8"/>
    </row>
    <row r="224" spans="1:26" ht="15.75" customHeight="1">
      <c r="A224" s="8"/>
      <c r="B224" s="8"/>
      <c r="C224" s="8"/>
      <c r="D224" s="8"/>
      <c r="E224" s="68"/>
      <c r="F224" s="68"/>
      <c r="G224" s="68"/>
      <c r="H224" s="68"/>
      <c r="I224" s="68"/>
      <c r="J224" s="68"/>
      <c r="K224" s="8"/>
      <c r="L224" s="8"/>
      <c r="M224" s="50"/>
      <c r="N224" s="8"/>
      <c r="O224" s="50"/>
      <c r="P224" s="8"/>
      <c r="Q224" s="8"/>
      <c r="R224" s="8"/>
      <c r="S224" s="8"/>
      <c r="T224" s="8"/>
      <c r="U224" s="8"/>
      <c r="V224" s="8"/>
      <c r="W224" s="8"/>
      <c r="X224" s="8"/>
      <c r="Y224" s="8"/>
      <c r="Z224" s="8"/>
    </row>
    <row r="225" spans="1:26" ht="15.75" customHeight="1">
      <c r="A225" s="8"/>
      <c r="B225" s="8"/>
      <c r="C225" s="8"/>
      <c r="D225" s="8"/>
      <c r="E225" s="68"/>
      <c r="F225" s="68"/>
      <c r="G225" s="68"/>
      <c r="H225" s="68"/>
      <c r="I225" s="68"/>
      <c r="J225" s="68"/>
      <c r="K225" s="8"/>
      <c r="L225" s="8"/>
      <c r="M225" s="50"/>
      <c r="N225" s="8"/>
      <c r="O225" s="50"/>
      <c r="P225" s="8"/>
      <c r="Q225" s="8"/>
      <c r="R225" s="8"/>
      <c r="S225" s="8"/>
      <c r="T225" s="8"/>
      <c r="U225" s="8"/>
      <c r="V225" s="8"/>
      <c r="W225" s="8"/>
      <c r="X225" s="8"/>
      <c r="Y225" s="8"/>
      <c r="Z225" s="8"/>
    </row>
    <row r="226" spans="1:26" ht="15.75" customHeight="1">
      <c r="A226" s="8"/>
      <c r="B226" s="8"/>
      <c r="C226" s="8"/>
      <c r="D226" s="8"/>
      <c r="E226" s="68"/>
      <c r="F226" s="68"/>
      <c r="G226" s="68"/>
      <c r="H226" s="68"/>
      <c r="I226" s="68"/>
      <c r="J226" s="68"/>
      <c r="K226" s="8"/>
      <c r="L226" s="8"/>
      <c r="M226" s="50"/>
      <c r="N226" s="8"/>
      <c r="O226" s="50"/>
      <c r="P226" s="8"/>
      <c r="Q226" s="8"/>
      <c r="R226" s="8"/>
      <c r="S226" s="8"/>
      <c r="T226" s="8"/>
      <c r="U226" s="8"/>
      <c r="V226" s="8"/>
      <c r="W226" s="8"/>
      <c r="X226" s="8"/>
      <c r="Y226" s="8"/>
      <c r="Z226" s="8"/>
    </row>
    <row r="227" spans="1:26" ht="15.75" customHeight="1">
      <c r="A227" s="8"/>
      <c r="B227" s="8"/>
      <c r="C227" s="8"/>
      <c r="D227" s="8"/>
      <c r="E227" s="68"/>
      <c r="F227" s="68"/>
      <c r="G227" s="68"/>
      <c r="H227" s="68"/>
      <c r="I227" s="68"/>
      <c r="J227" s="68"/>
      <c r="K227" s="8"/>
      <c r="L227" s="8"/>
      <c r="M227" s="50"/>
      <c r="N227" s="8"/>
      <c r="O227" s="50"/>
      <c r="P227" s="8"/>
      <c r="Q227" s="8"/>
      <c r="R227" s="8"/>
      <c r="S227" s="8"/>
      <c r="T227" s="8"/>
      <c r="U227" s="8"/>
      <c r="V227" s="8"/>
      <c r="W227" s="8"/>
      <c r="X227" s="8"/>
      <c r="Y227" s="8"/>
      <c r="Z227" s="8"/>
    </row>
    <row r="228" spans="1:26" ht="15.75" customHeight="1">
      <c r="A228" s="8"/>
      <c r="B228" s="8"/>
      <c r="C228" s="8"/>
      <c r="D228" s="8"/>
      <c r="E228" s="68"/>
      <c r="F228" s="68"/>
      <c r="G228" s="68"/>
      <c r="H228" s="68"/>
      <c r="I228" s="68"/>
      <c r="J228" s="68"/>
      <c r="K228" s="8"/>
      <c r="L228" s="8"/>
      <c r="M228" s="50"/>
      <c r="N228" s="8"/>
      <c r="O228" s="50"/>
      <c r="P228" s="8"/>
      <c r="Q228" s="8"/>
      <c r="R228" s="8"/>
      <c r="S228" s="8"/>
      <c r="T228" s="8"/>
      <c r="U228" s="8"/>
      <c r="V228" s="8"/>
      <c r="W228" s="8"/>
      <c r="X228" s="8"/>
      <c r="Y228" s="8"/>
      <c r="Z228" s="8"/>
    </row>
    <row r="229" spans="1:26" ht="15.75" customHeight="1">
      <c r="A229" s="8"/>
      <c r="B229" s="8"/>
      <c r="C229" s="8"/>
      <c r="D229" s="8"/>
      <c r="E229" s="68"/>
      <c r="F229" s="68"/>
      <c r="G229" s="68"/>
      <c r="H229" s="68"/>
      <c r="I229" s="68"/>
      <c r="J229" s="68"/>
      <c r="K229" s="8"/>
      <c r="L229" s="8"/>
      <c r="M229" s="50"/>
      <c r="N229" s="8"/>
      <c r="O229" s="50"/>
      <c r="P229" s="8"/>
      <c r="Q229" s="8"/>
      <c r="R229" s="8"/>
      <c r="S229" s="8"/>
      <c r="T229" s="8"/>
      <c r="U229" s="8"/>
      <c r="V229" s="8"/>
      <c r="W229" s="8"/>
      <c r="X229" s="8"/>
      <c r="Y229" s="8"/>
      <c r="Z229" s="8"/>
    </row>
    <row r="230" spans="1:26" ht="15.75" customHeight="1">
      <c r="A230" s="8"/>
      <c r="B230" s="8"/>
      <c r="C230" s="8"/>
      <c r="D230" s="8"/>
      <c r="E230" s="68"/>
      <c r="F230" s="68"/>
      <c r="G230" s="68"/>
      <c r="H230" s="68"/>
      <c r="I230" s="68"/>
      <c r="J230" s="68"/>
      <c r="K230" s="8"/>
      <c r="L230" s="8"/>
      <c r="M230" s="50"/>
      <c r="N230" s="8"/>
      <c r="O230" s="50"/>
      <c r="P230" s="8"/>
      <c r="Q230" s="8"/>
      <c r="R230" s="8"/>
      <c r="S230" s="8"/>
      <c r="T230" s="8"/>
      <c r="U230" s="8"/>
      <c r="V230" s="8"/>
      <c r="W230" s="8"/>
      <c r="X230" s="8"/>
      <c r="Y230" s="8"/>
      <c r="Z230" s="8"/>
    </row>
    <row r="231" spans="1:26" ht="15.75" customHeight="1">
      <c r="A231" s="8"/>
      <c r="B231" s="8"/>
      <c r="C231" s="8"/>
      <c r="D231" s="8"/>
      <c r="E231" s="68"/>
      <c r="F231" s="68"/>
      <c r="G231" s="68"/>
      <c r="H231" s="68"/>
      <c r="I231" s="68"/>
      <c r="J231" s="68"/>
      <c r="K231" s="8"/>
      <c r="L231" s="8"/>
      <c r="M231" s="50"/>
      <c r="N231" s="8"/>
      <c r="O231" s="50"/>
      <c r="P231" s="8"/>
      <c r="Q231" s="8"/>
      <c r="R231" s="8"/>
      <c r="S231" s="8"/>
      <c r="T231" s="8"/>
      <c r="U231" s="8"/>
      <c r="V231" s="8"/>
      <c r="W231" s="8"/>
      <c r="X231" s="8"/>
      <c r="Y231" s="8"/>
      <c r="Z231" s="8"/>
    </row>
    <row r="232" spans="1:26" ht="15.75" customHeight="1">
      <c r="A232" s="8"/>
      <c r="B232" s="8"/>
      <c r="C232" s="8"/>
      <c r="D232" s="8"/>
      <c r="E232" s="68"/>
      <c r="F232" s="68"/>
      <c r="G232" s="68"/>
      <c r="H232" s="68"/>
      <c r="I232" s="68"/>
      <c r="J232" s="68"/>
      <c r="K232" s="8"/>
      <c r="L232" s="8"/>
      <c r="M232" s="50"/>
      <c r="N232" s="8"/>
      <c r="O232" s="50"/>
      <c r="P232" s="8"/>
      <c r="Q232" s="8"/>
      <c r="R232" s="8"/>
      <c r="S232" s="8"/>
      <c r="T232" s="8"/>
      <c r="U232" s="8"/>
      <c r="V232" s="8"/>
      <c r="W232" s="8"/>
      <c r="X232" s="8"/>
      <c r="Y232" s="8"/>
      <c r="Z232" s="8"/>
    </row>
    <row r="233" spans="1:26" ht="15.75" customHeight="1">
      <c r="A233" s="8"/>
      <c r="B233" s="8"/>
      <c r="C233" s="8"/>
      <c r="D233" s="8"/>
      <c r="E233" s="68"/>
      <c r="F233" s="68"/>
      <c r="G233" s="68"/>
      <c r="H233" s="68"/>
      <c r="I233" s="68"/>
      <c r="J233" s="68"/>
      <c r="K233" s="8"/>
      <c r="L233" s="8"/>
      <c r="M233" s="50"/>
      <c r="N233" s="8"/>
      <c r="O233" s="50"/>
      <c r="P233" s="8"/>
      <c r="Q233" s="8"/>
      <c r="R233" s="8"/>
      <c r="S233" s="8"/>
      <c r="T233" s="8"/>
      <c r="U233" s="8"/>
      <c r="V233" s="8"/>
      <c r="W233" s="8"/>
      <c r="X233" s="8"/>
      <c r="Y233" s="8"/>
      <c r="Z233" s="8"/>
    </row>
    <row r="234" spans="1:26" ht="15.75" customHeight="1">
      <c r="A234" s="8"/>
      <c r="B234" s="8"/>
      <c r="C234" s="8"/>
      <c r="D234" s="8"/>
      <c r="E234" s="68"/>
      <c r="F234" s="68"/>
      <c r="G234" s="68"/>
      <c r="H234" s="68"/>
      <c r="I234" s="68"/>
      <c r="J234" s="68"/>
      <c r="K234" s="8"/>
      <c r="L234" s="8"/>
      <c r="M234" s="50"/>
      <c r="N234" s="8"/>
      <c r="O234" s="50"/>
      <c r="P234" s="8"/>
      <c r="Q234" s="8"/>
      <c r="R234" s="8"/>
      <c r="S234" s="8"/>
      <c r="T234" s="8"/>
      <c r="U234" s="8"/>
      <c r="V234" s="8"/>
      <c r="W234" s="8"/>
      <c r="X234" s="8"/>
      <c r="Y234" s="8"/>
      <c r="Z234" s="8"/>
    </row>
    <row r="235" spans="1:26" ht="15.75" customHeight="1">
      <c r="A235" s="8"/>
      <c r="B235" s="8"/>
      <c r="C235" s="8"/>
      <c r="D235" s="8"/>
      <c r="E235" s="68"/>
      <c r="F235" s="68"/>
      <c r="G235" s="68"/>
      <c r="H235" s="68"/>
      <c r="I235" s="68"/>
      <c r="J235" s="68"/>
      <c r="K235" s="8"/>
      <c r="L235" s="8"/>
      <c r="M235" s="50"/>
      <c r="N235" s="8"/>
      <c r="O235" s="50"/>
      <c r="P235" s="8"/>
      <c r="Q235" s="8"/>
      <c r="R235" s="8"/>
      <c r="S235" s="8"/>
      <c r="T235" s="8"/>
      <c r="U235" s="8"/>
      <c r="V235" s="8"/>
      <c r="W235" s="8"/>
      <c r="X235" s="8"/>
      <c r="Y235" s="8"/>
      <c r="Z235" s="8"/>
    </row>
    <row r="236" spans="1:26" ht="15.75" customHeight="1">
      <c r="A236" s="8"/>
      <c r="B236" s="8"/>
      <c r="C236" s="8"/>
      <c r="D236" s="8"/>
      <c r="E236" s="68"/>
      <c r="F236" s="68"/>
      <c r="G236" s="68"/>
      <c r="H236" s="68"/>
      <c r="I236" s="68"/>
      <c r="J236" s="68"/>
      <c r="K236" s="8"/>
      <c r="L236" s="8"/>
      <c r="M236" s="50"/>
      <c r="N236" s="8"/>
      <c r="O236" s="50"/>
      <c r="P236" s="8"/>
      <c r="Q236" s="8"/>
      <c r="R236" s="8"/>
      <c r="S236" s="8"/>
      <c r="T236" s="8"/>
      <c r="U236" s="8"/>
      <c r="V236" s="8"/>
      <c r="W236" s="8"/>
      <c r="X236" s="8"/>
      <c r="Y236" s="8"/>
      <c r="Z236" s="8"/>
    </row>
    <row r="237" spans="1:26" ht="15.75" customHeight="1">
      <c r="A237" s="8"/>
      <c r="B237" s="8"/>
      <c r="C237" s="8"/>
      <c r="D237" s="8"/>
      <c r="E237" s="68"/>
      <c r="F237" s="68"/>
      <c r="G237" s="68"/>
      <c r="H237" s="68"/>
      <c r="I237" s="68"/>
      <c r="J237" s="68"/>
      <c r="K237" s="8"/>
      <c r="L237" s="8"/>
      <c r="M237" s="50"/>
      <c r="N237" s="8"/>
      <c r="O237" s="50"/>
      <c r="P237" s="8"/>
      <c r="Q237" s="8"/>
      <c r="R237" s="8"/>
      <c r="S237" s="8"/>
      <c r="T237" s="8"/>
      <c r="U237" s="8"/>
      <c r="V237" s="8"/>
      <c r="W237" s="8"/>
      <c r="X237" s="8"/>
      <c r="Y237" s="8"/>
      <c r="Z237" s="8"/>
    </row>
    <row r="238" spans="1:26" ht="15.75" customHeight="1">
      <c r="A238" s="8"/>
      <c r="B238" s="8"/>
      <c r="C238" s="8"/>
      <c r="D238" s="8"/>
      <c r="E238" s="68"/>
      <c r="F238" s="68"/>
      <c r="G238" s="68"/>
      <c r="H238" s="68"/>
      <c r="I238" s="68"/>
      <c r="J238" s="68"/>
      <c r="K238" s="8"/>
      <c r="L238" s="8"/>
      <c r="M238" s="50"/>
      <c r="N238" s="8"/>
      <c r="O238" s="50"/>
      <c r="P238" s="8"/>
      <c r="Q238" s="8"/>
      <c r="R238" s="8"/>
      <c r="S238" s="8"/>
      <c r="T238" s="8"/>
      <c r="U238" s="8"/>
      <c r="V238" s="8"/>
      <c r="W238" s="8"/>
      <c r="X238" s="8"/>
      <c r="Y238" s="8"/>
      <c r="Z238" s="8"/>
    </row>
    <row r="239" spans="1:26" ht="15.75" customHeight="1">
      <c r="A239" s="8"/>
      <c r="B239" s="8"/>
      <c r="C239" s="8"/>
      <c r="D239" s="8"/>
      <c r="E239" s="68"/>
      <c r="F239" s="68"/>
      <c r="G239" s="68"/>
      <c r="H239" s="68"/>
      <c r="I239" s="68"/>
      <c r="J239" s="68"/>
      <c r="K239" s="8"/>
      <c r="L239" s="8"/>
      <c r="M239" s="50"/>
      <c r="N239" s="8"/>
      <c r="O239" s="50"/>
      <c r="P239" s="8"/>
      <c r="Q239" s="8"/>
      <c r="R239" s="8"/>
      <c r="S239" s="8"/>
      <c r="T239" s="8"/>
      <c r="U239" s="8"/>
      <c r="V239" s="8"/>
      <c r="W239" s="8"/>
      <c r="X239" s="8"/>
      <c r="Y239" s="8"/>
      <c r="Z239" s="8"/>
    </row>
    <row r="240" spans="1:26" ht="15.75" customHeight="1">
      <c r="A240" s="8"/>
      <c r="B240" s="8"/>
      <c r="C240" s="8"/>
      <c r="D240" s="8"/>
      <c r="E240" s="68"/>
      <c r="F240" s="68"/>
      <c r="G240" s="68"/>
      <c r="H240" s="68"/>
      <c r="I240" s="68"/>
      <c r="J240" s="68"/>
      <c r="K240" s="8"/>
      <c r="L240" s="8"/>
      <c r="M240" s="50"/>
      <c r="N240" s="8"/>
      <c r="O240" s="50"/>
      <c r="P240" s="8"/>
      <c r="Q240" s="8"/>
      <c r="R240" s="8"/>
      <c r="S240" s="8"/>
      <c r="T240" s="8"/>
      <c r="U240" s="8"/>
      <c r="V240" s="8"/>
      <c r="W240" s="8"/>
      <c r="X240" s="8"/>
      <c r="Y240" s="8"/>
      <c r="Z240" s="8"/>
    </row>
    <row r="241" spans="1:26" ht="15.75" customHeight="1">
      <c r="A241" s="8"/>
      <c r="B241" s="8"/>
      <c r="C241" s="8"/>
      <c r="D241" s="8"/>
      <c r="E241" s="68"/>
      <c r="F241" s="68"/>
      <c r="G241" s="68"/>
      <c r="H241" s="68"/>
      <c r="I241" s="68"/>
      <c r="J241" s="68"/>
      <c r="K241" s="8"/>
      <c r="L241" s="8"/>
      <c r="M241" s="50"/>
      <c r="N241" s="8"/>
      <c r="O241" s="50"/>
      <c r="P241" s="8"/>
      <c r="Q241" s="8"/>
      <c r="R241" s="8"/>
      <c r="S241" s="8"/>
      <c r="T241" s="8"/>
      <c r="U241" s="8"/>
      <c r="V241" s="8"/>
      <c r="W241" s="8"/>
      <c r="X241" s="8"/>
      <c r="Y241" s="8"/>
      <c r="Z241" s="8"/>
    </row>
    <row r="242" spans="1:26" ht="15.75" customHeight="1">
      <c r="A242" s="8"/>
      <c r="B242" s="8"/>
      <c r="C242" s="8"/>
      <c r="D242" s="8"/>
      <c r="E242" s="68"/>
      <c r="F242" s="68"/>
      <c r="G242" s="68"/>
      <c r="H242" s="68"/>
      <c r="I242" s="68"/>
      <c r="J242" s="68"/>
      <c r="K242" s="8"/>
      <c r="L242" s="8"/>
      <c r="M242" s="50"/>
      <c r="N242" s="8"/>
      <c r="O242" s="50"/>
      <c r="P242" s="8"/>
      <c r="Q242" s="8"/>
      <c r="R242" s="8"/>
      <c r="S242" s="8"/>
      <c r="T242" s="8"/>
      <c r="U242" s="8"/>
      <c r="V242" s="8"/>
      <c r="W242" s="8"/>
      <c r="X242" s="8"/>
      <c r="Y242" s="8"/>
      <c r="Z242" s="8"/>
    </row>
    <row r="243" spans="1:26" ht="15.75" customHeight="1">
      <c r="A243" s="8"/>
      <c r="B243" s="8"/>
      <c r="C243" s="8"/>
      <c r="D243" s="8"/>
      <c r="E243" s="68"/>
      <c r="F243" s="68"/>
      <c r="G243" s="68"/>
      <c r="H243" s="68"/>
      <c r="I243" s="68"/>
      <c r="J243" s="68"/>
      <c r="K243" s="8"/>
      <c r="L243" s="8"/>
      <c r="M243" s="50"/>
      <c r="N243" s="8"/>
      <c r="O243" s="50"/>
      <c r="P243" s="8"/>
      <c r="Q243" s="8"/>
      <c r="R243" s="8"/>
      <c r="S243" s="8"/>
      <c r="T243" s="8"/>
      <c r="U243" s="8"/>
      <c r="V243" s="8"/>
      <c r="W243" s="8"/>
      <c r="X243" s="8"/>
      <c r="Y243" s="8"/>
      <c r="Z243" s="8"/>
    </row>
    <row r="244" spans="1:26" ht="15.75" customHeight="1">
      <c r="A244" s="8"/>
      <c r="B244" s="8"/>
      <c r="C244" s="8"/>
      <c r="D244" s="8"/>
      <c r="E244" s="68"/>
      <c r="F244" s="68"/>
      <c r="G244" s="68"/>
      <c r="H244" s="68"/>
      <c r="I244" s="68"/>
      <c r="J244" s="68"/>
      <c r="K244" s="8"/>
      <c r="L244" s="8"/>
      <c r="M244" s="50"/>
      <c r="N244" s="8"/>
      <c r="O244" s="50"/>
      <c r="P244" s="8"/>
      <c r="Q244" s="8"/>
      <c r="R244" s="8"/>
      <c r="S244" s="8"/>
      <c r="T244" s="8"/>
      <c r="U244" s="8"/>
      <c r="V244" s="8"/>
      <c r="W244" s="8"/>
      <c r="X244" s="8"/>
      <c r="Y244" s="8"/>
      <c r="Z244" s="8"/>
    </row>
    <row r="245" spans="1:26" ht="15.75" customHeight="1">
      <c r="A245" s="8"/>
      <c r="B245" s="8"/>
      <c r="C245" s="8"/>
      <c r="D245" s="8"/>
      <c r="E245" s="68"/>
      <c r="F245" s="68"/>
      <c r="G245" s="68"/>
      <c r="H245" s="68"/>
      <c r="I245" s="68"/>
      <c r="J245" s="68"/>
      <c r="K245" s="8"/>
      <c r="L245" s="8"/>
      <c r="M245" s="50"/>
      <c r="N245" s="8"/>
      <c r="O245" s="50"/>
      <c r="P245" s="8"/>
      <c r="Q245" s="8"/>
      <c r="R245" s="8"/>
      <c r="S245" s="8"/>
      <c r="T245" s="8"/>
      <c r="U245" s="8"/>
      <c r="V245" s="8"/>
      <c r="W245" s="8"/>
      <c r="X245" s="8"/>
      <c r="Y245" s="8"/>
      <c r="Z245" s="8"/>
    </row>
    <row r="246" spans="1:26" ht="15.75" customHeight="1">
      <c r="A246" s="8"/>
      <c r="B246" s="8"/>
      <c r="C246" s="8"/>
      <c r="D246" s="8"/>
      <c r="E246" s="68"/>
      <c r="F246" s="68"/>
      <c r="G246" s="68"/>
      <c r="H246" s="68"/>
      <c r="I246" s="68"/>
      <c r="J246" s="68"/>
      <c r="K246" s="8"/>
      <c r="L246" s="8"/>
      <c r="M246" s="50"/>
      <c r="N246" s="8"/>
      <c r="O246" s="50"/>
      <c r="P246" s="8"/>
      <c r="Q246" s="8"/>
      <c r="R246" s="8"/>
      <c r="S246" s="8"/>
      <c r="T246" s="8"/>
      <c r="U246" s="8"/>
      <c r="V246" s="8"/>
      <c r="W246" s="8"/>
      <c r="X246" s="8"/>
      <c r="Y246" s="8"/>
      <c r="Z246" s="8"/>
    </row>
    <row r="247" spans="1:26" ht="15.75" customHeight="1">
      <c r="A247" s="8"/>
      <c r="B247" s="8"/>
      <c r="C247" s="8"/>
      <c r="D247" s="8"/>
      <c r="E247" s="68"/>
      <c r="F247" s="68"/>
      <c r="G247" s="68"/>
      <c r="H247" s="68"/>
      <c r="I247" s="68"/>
      <c r="J247" s="68"/>
      <c r="K247" s="8"/>
      <c r="L247" s="8"/>
      <c r="M247" s="50"/>
      <c r="N247" s="8"/>
      <c r="O247" s="50"/>
      <c r="P247" s="8"/>
      <c r="Q247" s="8"/>
      <c r="R247" s="8"/>
      <c r="S247" s="8"/>
      <c r="T247" s="8"/>
      <c r="U247" s="8"/>
      <c r="V247" s="8"/>
      <c r="W247" s="8"/>
      <c r="X247" s="8"/>
      <c r="Y247" s="8"/>
      <c r="Z247" s="8"/>
    </row>
    <row r="248" spans="1:26" ht="15.75" customHeight="1">
      <c r="A248" s="8"/>
      <c r="B248" s="8"/>
      <c r="C248" s="8"/>
      <c r="D248" s="8"/>
      <c r="E248" s="68"/>
      <c r="F248" s="68"/>
      <c r="G248" s="68"/>
      <c r="H248" s="68"/>
      <c r="I248" s="68"/>
      <c r="J248" s="68"/>
      <c r="K248" s="8"/>
      <c r="L248" s="8"/>
      <c r="M248" s="50"/>
      <c r="N248" s="8"/>
      <c r="O248" s="50"/>
      <c r="P248" s="8"/>
      <c r="Q248" s="8"/>
      <c r="R248" s="8"/>
      <c r="S248" s="8"/>
      <c r="T248" s="8"/>
      <c r="U248" s="8"/>
      <c r="V248" s="8"/>
      <c r="W248" s="8"/>
      <c r="X248" s="8"/>
      <c r="Y248" s="8"/>
      <c r="Z248" s="8"/>
    </row>
    <row r="249" spans="1:26" ht="15.75" customHeight="1">
      <c r="A249" s="8"/>
      <c r="B249" s="8"/>
      <c r="C249" s="8"/>
      <c r="D249" s="8"/>
      <c r="E249" s="68"/>
      <c r="F249" s="68"/>
      <c r="G249" s="68"/>
      <c r="H249" s="68"/>
      <c r="I249" s="68"/>
      <c r="J249" s="68"/>
      <c r="K249" s="8"/>
      <c r="L249" s="8"/>
      <c r="M249" s="50"/>
      <c r="N249" s="8"/>
      <c r="O249" s="50"/>
      <c r="P249" s="8"/>
      <c r="Q249" s="8"/>
      <c r="R249" s="8"/>
      <c r="S249" s="8"/>
      <c r="T249" s="8"/>
      <c r="U249" s="8"/>
      <c r="V249" s="8"/>
      <c r="W249" s="8"/>
      <c r="X249" s="8"/>
      <c r="Y249" s="8"/>
      <c r="Z249" s="8"/>
    </row>
    <row r="250" spans="1:26" ht="15.75" customHeight="1">
      <c r="A250" s="8"/>
      <c r="B250" s="8"/>
      <c r="C250" s="8"/>
      <c r="D250" s="8"/>
      <c r="E250" s="68"/>
      <c r="F250" s="68"/>
      <c r="G250" s="68"/>
      <c r="H250" s="68"/>
      <c r="I250" s="68"/>
      <c r="J250" s="68"/>
      <c r="K250" s="8"/>
      <c r="L250" s="8"/>
      <c r="M250" s="50"/>
      <c r="N250" s="8"/>
      <c r="O250" s="50"/>
      <c r="P250" s="8"/>
      <c r="Q250" s="8"/>
      <c r="R250" s="8"/>
      <c r="S250" s="8"/>
      <c r="T250" s="8"/>
      <c r="U250" s="8"/>
      <c r="V250" s="8"/>
      <c r="W250" s="8"/>
      <c r="X250" s="8"/>
      <c r="Y250" s="8"/>
      <c r="Z250" s="8"/>
    </row>
    <row r="251" spans="1:26" ht="15.75" customHeight="1">
      <c r="A251" s="8"/>
      <c r="B251" s="8"/>
      <c r="C251" s="8"/>
      <c r="D251" s="8"/>
      <c r="E251" s="68"/>
      <c r="F251" s="68"/>
      <c r="G251" s="68"/>
      <c r="H251" s="68"/>
      <c r="I251" s="68"/>
      <c r="J251" s="68"/>
      <c r="K251" s="8"/>
      <c r="L251" s="8"/>
      <c r="M251" s="50"/>
      <c r="N251" s="8"/>
      <c r="O251" s="50"/>
      <c r="P251" s="8"/>
      <c r="Q251" s="8"/>
      <c r="R251" s="8"/>
      <c r="S251" s="8"/>
      <c r="T251" s="8"/>
      <c r="U251" s="8"/>
      <c r="V251" s="8"/>
      <c r="W251" s="8"/>
      <c r="X251" s="8"/>
      <c r="Y251" s="8"/>
      <c r="Z251" s="8"/>
    </row>
    <row r="252" spans="1:26" ht="15.75" customHeight="1">
      <c r="A252" s="8"/>
      <c r="B252" s="8"/>
      <c r="C252" s="8"/>
      <c r="D252" s="8"/>
      <c r="E252" s="68"/>
      <c r="F252" s="68"/>
      <c r="G252" s="68"/>
      <c r="H252" s="68"/>
      <c r="I252" s="68"/>
      <c r="J252" s="68"/>
      <c r="K252" s="8"/>
      <c r="L252" s="8"/>
      <c r="M252" s="50"/>
      <c r="N252" s="8"/>
      <c r="O252" s="50"/>
      <c r="P252" s="8"/>
      <c r="Q252" s="8"/>
      <c r="R252" s="8"/>
      <c r="S252" s="8"/>
      <c r="T252" s="8"/>
      <c r="U252" s="8"/>
      <c r="V252" s="8"/>
      <c r="W252" s="8"/>
      <c r="X252" s="8"/>
      <c r="Y252" s="8"/>
      <c r="Z252" s="8"/>
    </row>
    <row r="253" spans="1:26" ht="15.75" customHeight="1">
      <c r="A253" s="8"/>
      <c r="B253" s="8"/>
      <c r="C253" s="8"/>
      <c r="D253" s="8"/>
      <c r="E253" s="68"/>
      <c r="F253" s="68"/>
      <c r="G253" s="68"/>
      <c r="H253" s="68"/>
      <c r="I253" s="68"/>
      <c r="J253" s="68"/>
      <c r="K253" s="8"/>
      <c r="L253" s="8"/>
      <c r="M253" s="50"/>
      <c r="N253" s="8"/>
      <c r="O253" s="50"/>
      <c r="P253" s="8"/>
      <c r="Q253" s="8"/>
      <c r="R253" s="8"/>
      <c r="S253" s="8"/>
      <c r="T253" s="8"/>
      <c r="U253" s="8"/>
      <c r="V253" s="8"/>
      <c r="W253" s="8"/>
      <c r="X253" s="8"/>
      <c r="Y253" s="8"/>
      <c r="Z253" s="8"/>
    </row>
    <row r="254" spans="1:26" ht="15.75" customHeight="1">
      <c r="A254" s="8"/>
      <c r="B254" s="8"/>
      <c r="C254" s="8"/>
      <c r="D254" s="8"/>
      <c r="E254" s="68"/>
      <c r="F254" s="68"/>
      <c r="G254" s="68"/>
      <c r="H254" s="68"/>
      <c r="I254" s="68"/>
      <c r="J254" s="68"/>
      <c r="K254" s="8"/>
      <c r="L254" s="8"/>
      <c r="M254" s="50"/>
      <c r="N254" s="8"/>
      <c r="O254" s="50"/>
      <c r="P254" s="8"/>
      <c r="Q254" s="8"/>
      <c r="R254" s="8"/>
      <c r="S254" s="8"/>
      <c r="T254" s="8"/>
      <c r="U254" s="8"/>
      <c r="V254" s="8"/>
      <c r="W254" s="8"/>
      <c r="X254" s="8"/>
      <c r="Y254" s="8"/>
      <c r="Z254" s="8"/>
    </row>
    <row r="255" spans="1:26" ht="15.75" customHeight="1">
      <c r="A255" s="8"/>
      <c r="B255" s="8"/>
      <c r="C255" s="8"/>
      <c r="D255" s="8"/>
      <c r="E255" s="68"/>
      <c r="F255" s="68"/>
      <c r="G255" s="68"/>
      <c r="H255" s="68"/>
      <c r="I255" s="68"/>
      <c r="J255" s="68"/>
      <c r="K255" s="8"/>
      <c r="L255" s="8"/>
      <c r="M255" s="50"/>
      <c r="N255" s="8"/>
      <c r="O255" s="50"/>
      <c r="P255" s="8"/>
      <c r="Q255" s="8"/>
      <c r="R255" s="8"/>
      <c r="S255" s="8"/>
      <c r="T255" s="8"/>
      <c r="U255" s="8"/>
      <c r="V255" s="8"/>
      <c r="W255" s="8"/>
      <c r="X255" s="8"/>
      <c r="Y255" s="8"/>
      <c r="Z255" s="8"/>
    </row>
    <row r="256" spans="1:26" ht="15.75" customHeight="1">
      <c r="A256" s="8"/>
      <c r="B256" s="8"/>
      <c r="C256" s="8"/>
      <c r="D256" s="8"/>
      <c r="E256" s="68"/>
      <c r="F256" s="68"/>
      <c r="G256" s="68"/>
      <c r="H256" s="68"/>
      <c r="I256" s="68"/>
      <c r="J256" s="68"/>
      <c r="K256" s="8"/>
      <c r="L256" s="8"/>
      <c r="M256" s="50"/>
      <c r="N256" s="8"/>
      <c r="O256" s="50"/>
      <c r="P256" s="8"/>
      <c r="Q256" s="8"/>
      <c r="R256" s="8"/>
      <c r="S256" s="8"/>
      <c r="T256" s="8"/>
      <c r="U256" s="8"/>
      <c r="V256" s="8"/>
      <c r="W256" s="8"/>
      <c r="X256" s="8"/>
      <c r="Y256" s="8"/>
      <c r="Z256" s="8"/>
    </row>
    <row r="257" spans="1:26" ht="15.75" customHeight="1">
      <c r="A257" s="8"/>
      <c r="B257" s="8"/>
      <c r="C257" s="8"/>
      <c r="D257" s="8"/>
      <c r="E257" s="68"/>
      <c r="F257" s="68"/>
      <c r="G257" s="68"/>
      <c r="H257" s="68"/>
      <c r="I257" s="68"/>
      <c r="J257" s="68"/>
      <c r="K257" s="8"/>
      <c r="L257" s="8"/>
      <c r="M257" s="50"/>
      <c r="N257" s="8"/>
      <c r="O257" s="50"/>
      <c r="P257" s="8"/>
      <c r="Q257" s="8"/>
      <c r="R257" s="8"/>
      <c r="S257" s="8"/>
      <c r="T257" s="8"/>
      <c r="U257" s="8"/>
      <c r="V257" s="8"/>
      <c r="W257" s="8"/>
      <c r="X257" s="8"/>
      <c r="Y257" s="8"/>
      <c r="Z257" s="8"/>
    </row>
    <row r="258" spans="1:26" ht="15.75" customHeight="1">
      <c r="A258" s="8"/>
      <c r="B258" s="8"/>
      <c r="C258" s="8"/>
      <c r="D258" s="8"/>
      <c r="E258" s="68"/>
      <c r="F258" s="68"/>
      <c r="G258" s="68"/>
      <c r="H258" s="68"/>
      <c r="I258" s="68"/>
      <c r="J258" s="68"/>
      <c r="K258" s="8"/>
      <c r="L258" s="8"/>
      <c r="M258" s="50"/>
      <c r="N258" s="8"/>
      <c r="O258" s="50"/>
      <c r="P258" s="8"/>
      <c r="Q258" s="8"/>
      <c r="R258" s="8"/>
      <c r="S258" s="8"/>
      <c r="T258" s="8"/>
      <c r="U258" s="8"/>
      <c r="V258" s="8"/>
      <c r="W258" s="8"/>
      <c r="X258" s="8"/>
      <c r="Y258" s="8"/>
      <c r="Z258" s="8"/>
    </row>
    <row r="259" spans="1:26" ht="15.75" customHeight="1">
      <c r="A259" s="8"/>
      <c r="B259" s="8"/>
      <c r="C259" s="8"/>
      <c r="D259" s="8"/>
      <c r="E259" s="68"/>
      <c r="F259" s="68"/>
      <c r="G259" s="68"/>
      <c r="H259" s="68"/>
      <c r="I259" s="68"/>
      <c r="J259" s="68"/>
      <c r="K259" s="8"/>
      <c r="L259" s="8"/>
      <c r="M259" s="50"/>
      <c r="N259" s="8"/>
      <c r="O259" s="50"/>
      <c r="P259" s="8"/>
      <c r="Q259" s="8"/>
      <c r="R259" s="8"/>
      <c r="S259" s="8"/>
      <c r="T259" s="8"/>
      <c r="U259" s="8"/>
      <c r="V259" s="8"/>
      <c r="W259" s="8"/>
      <c r="X259" s="8"/>
      <c r="Y259" s="8"/>
      <c r="Z259" s="8"/>
    </row>
    <row r="260" spans="1:26" ht="15.75" customHeight="1">
      <c r="A260" s="8"/>
      <c r="B260" s="8"/>
      <c r="C260" s="8"/>
      <c r="D260" s="8"/>
      <c r="E260" s="68"/>
      <c r="F260" s="68"/>
      <c r="G260" s="68"/>
      <c r="H260" s="68"/>
      <c r="I260" s="68"/>
      <c r="J260" s="68"/>
      <c r="K260" s="8"/>
      <c r="L260" s="8"/>
      <c r="M260" s="50"/>
      <c r="N260" s="8"/>
      <c r="O260" s="50"/>
      <c r="P260" s="8"/>
      <c r="Q260" s="8"/>
      <c r="R260" s="8"/>
      <c r="S260" s="8"/>
      <c r="T260" s="8"/>
      <c r="U260" s="8"/>
      <c r="V260" s="8"/>
      <c r="W260" s="8"/>
      <c r="X260" s="8"/>
      <c r="Y260" s="8"/>
      <c r="Z260" s="8"/>
    </row>
    <row r="261" spans="1:26" ht="15.75" customHeight="1">
      <c r="A261" s="8"/>
      <c r="B261" s="8"/>
      <c r="C261" s="8"/>
      <c r="D261" s="8"/>
      <c r="E261" s="68"/>
      <c r="F261" s="68"/>
      <c r="G261" s="68"/>
      <c r="H261" s="68"/>
      <c r="I261" s="68"/>
      <c r="J261" s="68"/>
      <c r="K261" s="8"/>
      <c r="L261" s="8"/>
      <c r="M261" s="50"/>
      <c r="N261" s="8"/>
      <c r="O261" s="50"/>
      <c r="P261" s="8"/>
      <c r="Q261" s="8"/>
      <c r="R261" s="8"/>
      <c r="S261" s="8"/>
      <c r="T261" s="8"/>
      <c r="U261" s="8"/>
      <c r="V261" s="8"/>
      <c r="W261" s="8"/>
      <c r="X261" s="8"/>
      <c r="Y261" s="8"/>
      <c r="Z261" s="8"/>
    </row>
    <row r="262" spans="1:26" ht="15.75" customHeight="1">
      <c r="A262" s="8"/>
      <c r="B262" s="8"/>
      <c r="C262" s="8"/>
      <c r="D262" s="8"/>
      <c r="E262" s="68"/>
      <c r="F262" s="68"/>
      <c r="G262" s="68"/>
      <c r="H262" s="68"/>
      <c r="I262" s="68"/>
      <c r="J262" s="68"/>
      <c r="K262" s="8"/>
      <c r="L262" s="8"/>
      <c r="M262" s="50"/>
      <c r="N262" s="8"/>
      <c r="O262" s="50"/>
      <c r="P262" s="8"/>
      <c r="Q262" s="8"/>
      <c r="R262" s="8"/>
      <c r="S262" s="8"/>
      <c r="T262" s="8"/>
      <c r="U262" s="8"/>
      <c r="V262" s="8"/>
      <c r="W262" s="8"/>
      <c r="X262" s="8"/>
      <c r="Y262" s="8"/>
      <c r="Z262" s="8"/>
    </row>
    <row r="263" spans="1:26" ht="15.75" customHeight="1">
      <c r="A263" s="8"/>
      <c r="B263" s="8"/>
      <c r="C263" s="8"/>
      <c r="D263" s="8"/>
      <c r="E263" s="68"/>
      <c r="F263" s="68"/>
      <c r="G263" s="68"/>
      <c r="H263" s="68"/>
      <c r="I263" s="68"/>
      <c r="J263" s="68"/>
      <c r="K263" s="8"/>
      <c r="L263" s="8"/>
      <c r="M263" s="50"/>
      <c r="N263" s="8"/>
      <c r="O263" s="50"/>
      <c r="P263" s="8"/>
      <c r="Q263" s="8"/>
      <c r="R263" s="8"/>
      <c r="S263" s="8"/>
      <c r="T263" s="8"/>
      <c r="U263" s="8"/>
      <c r="V263" s="8"/>
      <c r="W263" s="8"/>
      <c r="X263" s="8"/>
      <c r="Y263" s="8"/>
      <c r="Z263" s="8"/>
    </row>
    <row r="264" spans="1:26" ht="15.75" customHeight="1">
      <c r="A264" s="8"/>
      <c r="B264" s="8"/>
      <c r="C264" s="8"/>
      <c r="D264" s="8"/>
      <c r="E264" s="68"/>
      <c r="F264" s="68"/>
      <c r="G264" s="68"/>
      <c r="H264" s="68"/>
      <c r="I264" s="68"/>
      <c r="J264" s="68"/>
      <c r="K264" s="8"/>
      <c r="L264" s="8"/>
      <c r="M264" s="50"/>
      <c r="N264" s="8"/>
      <c r="O264" s="50"/>
      <c r="P264" s="8"/>
      <c r="Q264" s="8"/>
      <c r="R264" s="8"/>
      <c r="S264" s="8"/>
      <c r="T264" s="8"/>
      <c r="U264" s="8"/>
      <c r="V264" s="8"/>
      <c r="W264" s="8"/>
      <c r="X264" s="8"/>
      <c r="Y264" s="8"/>
      <c r="Z264" s="8"/>
    </row>
    <row r="265" spans="1:26" ht="15.75" customHeight="1">
      <c r="A265" s="8"/>
      <c r="B265" s="8"/>
      <c r="C265" s="8"/>
      <c r="D265" s="8"/>
      <c r="E265" s="68"/>
      <c r="F265" s="68"/>
      <c r="G265" s="68"/>
      <c r="H265" s="68"/>
      <c r="I265" s="68"/>
      <c r="J265" s="68"/>
      <c r="K265" s="8"/>
      <c r="L265" s="8"/>
      <c r="M265" s="50"/>
      <c r="N265" s="8"/>
      <c r="O265" s="50"/>
      <c r="P265" s="8"/>
      <c r="Q265" s="8"/>
      <c r="R265" s="8"/>
      <c r="S265" s="8"/>
      <c r="T265" s="8"/>
      <c r="U265" s="8"/>
      <c r="V265" s="8"/>
      <c r="W265" s="8"/>
      <c r="X265" s="8"/>
      <c r="Y265" s="8"/>
      <c r="Z265" s="8"/>
    </row>
    <row r="266" spans="1:26" ht="15.75" customHeight="1">
      <c r="A266" s="8"/>
      <c r="B266" s="8"/>
      <c r="C266" s="8"/>
      <c r="D266" s="8"/>
      <c r="E266" s="68"/>
      <c r="F266" s="68"/>
      <c r="G266" s="68"/>
      <c r="H266" s="68"/>
      <c r="I266" s="68"/>
      <c r="J266" s="68"/>
      <c r="K266" s="8"/>
      <c r="L266" s="8"/>
      <c r="M266" s="50"/>
      <c r="N266" s="8"/>
      <c r="O266" s="50"/>
      <c r="P266" s="8"/>
      <c r="Q266" s="8"/>
      <c r="R266" s="8"/>
      <c r="S266" s="8"/>
      <c r="T266" s="8"/>
      <c r="U266" s="8"/>
      <c r="V266" s="8"/>
      <c r="W266" s="8"/>
      <c r="X266" s="8"/>
      <c r="Y266" s="8"/>
      <c r="Z266" s="8"/>
    </row>
    <row r="267" spans="1:26" ht="15.75" customHeight="1">
      <c r="A267" s="8"/>
      <c r="B267" s="8"/>
      <c r="C267" s="8"/>
      <c r="D267" s="8"/>
      <c r="E267" s="68"/>
      <c r="F267" s="68"/>
      <c r="G267" s="68"/>
      <c r="H267" s="68"/>
      <c r="I267" s="68"/>
      <c r="J267" s="68"/>
      <c r="K267" s="8"/>
      <c r="L267" s="8"/>
      <c r="M267" s="50"/>
      <c r="N267" s="8"/>
      <c r="O267" s="50"/>
      <c r="P267" s="8"/>
      <c r="Q267" s="8"/>
      <c r="R267" s="8"/>
      <c r="S267" s="8"/>
      <c r="T267" s="8"/>
      <c r="U267" s="8"/>
      <c r="V267" s="8"/>
      <c r="W267" s="8"/>
      <c r="X267" s="8"/>
      <c r="Y267" s="8"/>
      <c r="Z267" s="8"/>
    </row>
    <row r="268" spans="1:26" ht="15.75" customHeight="1">
      <c r="A268" s="8"/>
      <c r="B268" s="8"/>
      <c r="C268" s="8"/>
      <c r="D268" s="8"/>
      <c r="E268" s="68"/>
      <c r="F268" s="68"/>
      <c r="G268" s="68"/>
      <c r="H268" s="68"/>
      <c r="I268" s="68"/>
      <c r="J268" s="68"/>
      <c r="K268" s="8"/>
      <c r="L268" s="8"/>
      <c r="M268" s="50"/>
      <c r="N268" s="8"/>
      <c r="O268" s="50"/>
      <c r="P268" s="8"/>
      <c r="Q268" s="8"/>
      <c r="R268" s="8"/>
      <c r="S268" s="8"/>
      <c r="T268" s="8"/>
      <c r="U268" s="8"/>
      <c r="V268" s="8"/>
      <c r="W268" s="8"/>
      <c r="X268" s="8"/>
      <c r="Y268" s="8"/>
      <c r="Z268" s="8"/>
    </row>
    <row r="269" spans="1:26" ht="15.75" customHeight="1">
      <c r="A269" s="8"/>
      <c r="B269" s="8"/>
      <c r="C269" s="8"/>
      <c r="D269" s="8"/>
      <c r="E269" s="68"/>
      <c r="F269" s="68"/>
      <c r="G269" s="68"/>
      <c r="H269" s="68"/>
      <c r="I269" s="68"/>
      <c r="J269" s="68"/>
      <c r="K269" s="8"/>
      <c r="L269" s="8"/>
      <c r="M269" s="50"/>
      <c r="N269" s="8"/>
      <c r="O269" s="50"/>
      <c r="P269" s="8"/>
      <c r="Q269" s="8"/>
      <c r="R269" s="8"/>
      <c r="S269" s="8"/>
      <c r="T269" s="8"/>
      <c r="U269" s="8"/>
      <c r="V269" s="8"/>
      <c r="W269" s="8"/>
      <c r="X269" s="8"/>
      <c r="Y269" s="8"/>
      <c r="Z269" s="8"/>
    </row>
    <row r="270" spans="1:26" ht="15.75" customHeight="1">
      <c r="A270" s="8"/>
      <c r="B270" s="8"/>
      <c r="C270" s="8"/>
      <c r="D270" s="8"/>
      <c r="E270" s="68"/>
      <c r="F270" s="68"/>
      <c r="G270" s="68"/>
      <c r="H270" s="68"/>
      <c r="I270" s="68"/>
      <c r="J270" s="68"/>
      <c r="K270" s="8"/>
      <c r="L270" s="8"/>
      <c r="M270" s="50"/>
      <c r="N270" s="8"/>
      <c r="O270" s="50"/>
      <c r="P270" s="8"/>
      <c r="Q270" s="8"/>
      <c r="R270" s="8"/>
      <c r="S270" s="8"/>
      <c r="T270" s="8"/>
      <c r="U270" s="8"/>
      <c r="V270" s="8"/>
      <c r="W270" s="8"/>
      <c r="X270" s="8"/>
      <c r="Y270" s="8"/>
      <c r="Z270" s="8"/>
    </row>
    <row r="271" spans="1:26" ht="15.75" customHeight="1">
      <c r="A271" s="8"/>
      <c r="B271" s="8"/>
      <c r="C271" s="8"/>
      <c r="D271" s="8"/>
      <c r="E271" s="68"/>
      <c r="F271" s="68"/>
      <c r="G271" s="68"/>
      <c r="H271" s="68"/>
      <c r="I271" s="68"/>
      <c r="J271" s="68"/>
      <c r="K271" s="8"/>
      <c r="L271" s="8"/>
      <c r="M271" s="50"/>
      <c r="N271" s="8"/>
      <c r="O271" s="50"/>
      <c r="P271" s="8"/>
      <c r="Q271" s="8"/>
      <c r="R271" s="8"/>
      <c r="S271" s="8"/>
      <c r="T271" s="8"/>
      <c r="U271" s="8"/>
      <c r="V271" s="8"/>
      <c r="W271" s="8"/>
      <c r="X271" s="8"/>
      <c r="Y271" s="8"/>
      <c r="Z271" s="8"/>
    </row>
    <row r="272" spans="1:26" ht="15.75" customHeight="1">
      <c r="A272" s="8"/>
      <c r="B272" s="8"/>
      <c r="C272" s="8"/>
      <c r="D272" s="8"/>
      <c r="E272" s="68"/>
      <c r="F272" s="68"/>
      <c r="G272" s="68"/>
      <c r="H272" s="68"/>
      <c r="I272" s="68"/>
      <c r="J272" s="68"/>
      <c r="K272" s="8"/>
      <c r="L272" s="8"/>
      <c r="M272" s="50"/>
      <c r="N272" s="8"/>
      <c r="O272" s="50"/>
      <c r="P272" s="8"/>
      <c r="Q272" s="8"/>
      <c r="R272" s="8"/>
      <c r="S272" s="8"/>
      <c r="T272" s="8"/>
      <c r="U272" s="8"/>
      <c r="V272" s="8"/>
      <c r="W272" s="8"/>
      <c r="X272" s="8"/>
      <c r="Y272" s="8"/>
      <c r="Z272" s="8"/>
    </row>
    <row r="273" spans="1:26" ht="15.75" customHeight="1">
      <c r="A273" s="8"/>
      <c r="B273" s="8"/>
      <c r="C273" s="8"/>
      <c r="D273" s="8"/>
      <c r="E273" s="68"/>
      <c r="F273" s="68"/>
      <c r="G273" s="68"/>
      <c r="H273" s="68"/>
      <c r="I273" s="68"/>
      <c r="J273" s="68"/>
      <c r="K273" s="8"/>
      <c r="L273" s="8"/>
      <c r="M273" s="50"/>
      <c r="N273" s="8"/>
      <c r="O273" s="50"/>
      <c r="P273" s="8"/>
      <c r="Q273" s="8"/>
      <c r="R273" s="8"/>
      <c r="S273" s="8"/>
      <c r="T273" s="8"/>
      <c r="U273" s="8"/>
      <c r="V273" s="8"/>
      <c r="W273" s="8"/>
      <c r="X273" s="8"/>
      <c r="Y273" s="8"/>
      <c r="Z273" s="8"/>
    </row>
    <row r="274" spans="1:26" ht="15.75" customHeight="1">
      <c r="A274" s="8"/>
      <c r="B274" s="8"/>
      <c r="C274" s="8"/>
      <c r="D274" s="8"/>
      <c r="E274" s="68"/>
      <c r="F274" s="68"/>
      <c r="G274" s="68"/>
      <c r="H274" s="68"/>
      <c r="I274" s="68"/>
      <c r="J274" s="68"/>
      <c r="K274" s="8"/>
      <c r="L274" s="8"/>
      <c r="M274" s="50"/>
      <c r="N274" s="8"/>
      <c r="O274" s="50"/>
      <c r="P274" s="8"/>
      <c r="Q274" s="8"/>
      <c r="R274" s="8"/>
      <c r="S274" s="8"/>
      <c r="T274" s="8"/>
      <c r="U274" s="8"/>
      <c r="V274" s="8"/>
      <c r="W274" s="8"/>
      <c r="X274" s="8"/>
      <c r="Y274" s="8"/>
      <c r="Z274" s="8"/>
    </row>
    <row r="275" spans="1:26" ht="15.75" customHeight="1">
      <c r="A275" s="8"/>
      <c r="B275" s="8"/>
      <c r="C275" s="8"/>
      <c r="D275" s="8"/>
      <c r="E275" s="68"/>
      <c r="F275" s="68"/>
      <c r="G275" s="68"/>
      <c r="H275" s="68"/>
      <c r="I275" s="68"/>
      <c r="J275" s="68"/>
      <c r="K275" s="8"/>
      <c r="L275" s="8"/>
      <c r="M275" s="50"/>
      <c r="N275" s="8"/>
      <c r="O275" s="50"/>
      <c r="P275" s="8"/>
      <c r="Q275" s="8"/>
      <c r="R275" s="8"/>
      <c r="S275" s="8"/>
      <c r="T275" s="8"/>
      <c r="U275" s="8"/>
      <c r="V275" s="8"/>
      <c r="W275" s="8"/>
      <c r="X275" s="8"/>
      <c r="Y275" s="8"/>
      <c r="Z275" s="8"/>
    </row>
    <row r="276" spans="1:26" ht="15.75" customHeight="1">
      <c r="A276" s="8"/>
      <c r="B276" s="8"/>
      <c r="C276" s="8"/>
      <c r="D276" s="8"/>
      <c r="E276" s="68"/>
      <c r="F276" s="68"/>
      <c r="G276" s="68"/>
      <c r="H276" s="68"/>
      <c r="I276" s="68"/>
      <c r="J276" s="68"/>
      <c r="K276" s="8"/>
      <c r="L276" s="8"/>
      <c r="M276" s="50"/>
      <c r="N276" s="8"/>
      <c r="O276" s="50"/>
      <c r="P276" s="8"/>
      <c r="Q276" s="8"/>
      <c r="R276" s="8"/>
      <c r="S276" s="8"/>
      <c r="T276" s="8"/>
      <c r="U276" s="8"/>
      <c r="V276" s="8"/>
      <c r="W276" s="8"/>
      <c r="X276" s="8"/>
      <c r="Y276" s="8"/>
      <c r="Z276" s="8"/>
    </row>
    <row r="277" spans="1:26" ht="15.75" customHeight="1">
      <c r="A277" s="8"/>
      <c r="B277" s="8"/>
      <c r="C277" s="8"/>
      <c r="D277" s="8"/>
      <c r="E277" s="68"/>
      <c r="F277" s="68"/>
      <c r="G277" s="68"/>
      <c r="H277" s="68"/>
      <c r="I277" s="68"/>
      <c r="J277" s="68"/>
      <c r="K277" s="8"/>
      <c r="L277" s="8"/>
      <c r="M277" s="50"/>
      <c r="N277" s="8"/>
      <c r="O277" s="50"/>
      <c r="P277" s="8"/>
      <c r="Q277" s="8"/>
      <c r="R277" s="8"/>
      <c r="S277" s="8"/>
      <c r="T277" s="8"/>
      <c r="U277" s="8"/>
      <c r="V277" s="8"/>
      <c r="W277" s="8"/>
      <c r="X277" s="8"/>
      <c r="Y277" s="8"/>
      <c r="Z277" s="8"/>
    </row>
    <row r="278" spans="1:26" ht="15.75" customHeight="1">
      <c r="A278" s="8"/>
      <c r="B278" s="8"/>
      <c r="C278" s="8"/>
      <c r="D278" s="8"/>
      <c r="E278" s="68"/>
      <c r="F278" s="68"/>
      <c r="G278" s="68"/>
      <c r="H278" s="68"/>
      <c r="I278" s="68"/>
      <c r="J278" s="68"/>
      <c r="K278" s="8"/>
      <c r="L278" s="8"/>
      <c r="M278" s="50"/>
      <c r="N278" s="8"/>
      <c r="O278" s="50"/>
      <c r="P278" s="8"/>
      <c r="Q278" s="8"/>
      <c r="R278" s="8"/>
      <c r="S278" s="8"/>
      <c r="T278" s="8"/>
      <c r="U278" s="8"/>
      <c r="V278" s="8"/>
      <c r="W278" s="8"/>
      <c r="X278" s="8"/>
      <c r="Y278" s="8"/>
      <c r="Z278" s="8"/>
    </row>
    <row r="279" spans="1:26" ht="15.75" customHeight="1">
      <c r="A279" s="8"/>
      <c r="B279" s="8"/>
      <c r="C279" s="8"/>
      <c r="D279" s="8"/>
      <c r="E279" s="68"/>
      <c r="F279" s="68"/>
      <c r="G279" s="68"/>
      <c r="H279" s="68"/>
      <c r="I279" s="68"/>
      <c r="J279" s="68"/>
      <c r="K279" s="8"/>
      <c r="L279" s="8"/>
      <c r="M279" s="50"/>
      <c r="N279" s="8"/>
      <c r="O279" s="50"/>
      <c r="P279" s="8"/>
      <c r="Q279" s="8"/>
      <c r="R279" s="8"/>
      <c r="S279" s="8"/>
      <c r="T279" s="8"/>
      <c r="U279" s="8"/>
      <c r="V279" s="8"/>
      <c r="W279" s="8"/>
      <c r="X279" s="8"/>
      <c r="Y279" s="8"/>
      <c r="Z279" s="8"/>
    </row>
    <row r="280" spans="1:26" ht="15.75" customHeight="1">
      <c r="A280" s="8"/>
      <c r="B280" s="8"/>
      <c r="C280" s="8"/>
      <c r="D280" s="8"/>
      <c r="E280" s="68"/>
      <c r="F280" s="68"/>
      <c r="G280" s="68"/>
      <c r="H280" s="68"/>
      <c r="I280" s="68"/>
      <c r="J280" s="68"/>
      <c r="K280" s="8"/>
      <c r="L280" s="8"/>
      <c r="M280" s="50"/>
      <c r="N280" s="8"/>
      <c r="O280" s="50"/>
      <c r="P280" s="8"/>
      <c r="Q280" s="8"/>
      <c r="R280" s="8"/>
      <c r="S280" s="8"/>
      <c r="T280" s="8"/>
      <c r="U280" s="8"/>
      <c r="V280" s="8"/>
      <c r="W280" s="8"/>
      <c r="X280" s="8"/>
      <c r="Y280" s="8"/>
      <c r="Z280" s="8"/>
    </row>
    <row r="281" spans="1:26" ht="15.75" customHeight="1">
      <c r="A281" s="8"/>
      <c r="B281" s="8"/>
      <c r="C281" s="8"/>
      <c r="D281" s="8"/>
      <c r="E281" s="68"/>
      <c r="F281" s="68"/>
      <c r="G281" s="68"/>
      <c r="H281" s="68"/>
      <c r="I281" s="68"/>
      <c r="J281" s="68"/>
      <c r="K281" s="8"/>
      <c r="L281" s="8"/>
      <c r="M281" s="50"/>
      <c r="N281" s="8"/>
      <c r="O281" s="50"/>
      <c r="P281" s="8"/>
      <c r="Q281" s="8"/>
      <c r="R281" s="8"/>
      <c r="S281" s="8"/>
      <c r="T281" s="8"/>
      <c r="U281" s="8"/>
      <c r="V281" s="8"/>
      <c r="W281" s="8"/>
      <c r="X281" s="8"/>
      <c r="Y281" s="8"/>
      <c r="Z281" s="8"/>
    </row>
    <row r="282" spans="1:26" ht="15.75" customHeight="1">
      <c r="A282" s="8"/>
      <c r="B282" s="8"/>
      <c r="C282" s="8"/>
      <c r="D282" s="8"/>
      <c r="E282" s="68"/>
      <c r="F282" s="68"/>
      <c r="G282" s="68"/>
      <c r="H282" s="68"/>
      <c r="I282" s="68"/>
      <c r="J282" s="68"/>
      <c r="K282" s="8"/>
      <c r="L282" s="8"/>
      <c r="M282" s="50"/>
      <c r="N282" s="8"/>
      <c r="O282" s="50"/>
      <c r="P282" s="8"/>
      <c r="Q282" s="8"/>
      <c r="R282" s="8"/>
      <c r="S282" s="8"/>
      <c r="T282" s="8"/>
      <c r="U282" s="8"/>
      <c r="V282" s="8"/>
      <c r="W282" s="8"/>
      <c r="X282" s="8"/>
      <c r="Y282" s="8"/>
      <c r="Z282" s="8"/>
    </row>
    <row r="283" spans="1:26" ht="15.75" customHeight="1">
      <c r="A283" s="8"/>
      <c r="B283" s="8"/>
      <c r="C283" s="8"/>
      <c r="D283" s="8"/>
      <c r="E283" s="68"/>
      <c r="F283" s="68"/>
      <c r="G283" s="68"/>
      <c r="H283" s="68"/>
      <c r="I283" s="68"/>
      <c r="J283" s="68"/>
      <c r="K283" s="8"/>
      <c r="L283" s="8"/>
      <c r="M283" s="50"/>
      <c r="N283" s="8"/>
      <c r="O283" s="50"/>
      <c r="P283" s="8"/>
      <c r="Q283" s="8"/>
      <c r="R283" s="8"/>
      <c r="S283" s="8"/>
      <c r="T283" s="8"/>
      <c r="U283" s="8"/>
      <c r="V283" s="8"/>
      <c r="W283" s="8"/>
      <c r="X283" s="8"/>
      <c r="Y283" s="8"/>
      <c r="Z283" s="8"/>
    </row>
    <row r="284" spans="1:26" ht="15.75" customHeight="1">
      <c r="A284" s="8"/>
      <c r="B284" s="8"/>
      <c r="C284" s="8"/>
      <c r="D284" s="8"/>
      <c r="E284" s="68"/>
      <c r="F284" s="68"/>
      <c r="G284" s="68"/>
      <c r="H284" s="68"/>
      <c r="I284" s="68"/>
      <c r="J284" s="68"/>
      <c r="K284" s="8"/>
      <c r="L284" s="8"/>
      <c r="M284" s="50"/>
      <c r="N284" s="8"/>
      <c r="O284" s="50"/>
      <c r="P284" s="8"/>
      <c r="Q284" s="8"/>
      <c r="R284" s="8"/>
      <c r="S284" s="8"/>
      <c r="T284" s="8"/>
      <c r="U284" s="8"/>
      <c r="V284" s="8"/>
      <c r="W284" s="8"/>
      <c r="X284" s="8"/>
      <c r="Y284" s="8"/>
      <c r="Z284" s="8"/>
    </row>
    <row r="285" spans="1:26" ht="15.75" customHeight="1">
      <c r="A285" s="8"/>
      <c r="B285" s="8"/>
      <c r="C285" s="8"/>
      <c r="D285" s="8"/>
      <c r="E285" s="68"/>
      <c r="F285" s="68"/>
      <c r="G285" s="68"/>
      <c r="H285" s="68"/>
      <c r="I285" s="68"/>
      <c r="J285" s="68"/>
      <c r="K285" s="8"/>
      <c r="L285" s="8"/>
      <c r="M285" s="50"/>
      <c r="N285" s="8"/>
      <c r="O285" s="50"/>
      <c r="P285" s="8"/>
      <c r="Q285" s="8"/>
      <c r="R285" s="8"/>
      <c r="S285" s="8"/>
      <c r="T285" s="8"/>
      <c r="U285" s="8"/>
      <c r="V285" s="8"/>
      <c r="W285" s="8"/>
      <c r="X285" s="8"/>
      <c r="Y285" s="8"/>
      <c r="Z285" s="8"/>
    </row>
    <row r="286" spans="1:26" ht="15.75" customHeight="1">
      <c r="A286" s="8"/>
      <c r="B286" s="8"/>
      <c r="C286" s="8"/>
      <c r="D286" s="8"/>
      <c r="E286" s="68"/>
      <c r="F286" s="68"/>
      <c r="G286" s="68"/>
      <c r="H286" s="68"/>
      <c r="I286" s="68"/>
      <c r="J286" s="68"/>
      <c r="K286" s="8"/>
      <c r="L286" s="8"/>
      <c r="M286" s="50"/>
      <c r="N286" s="8"/>
      <c r="O286" s="50"/>
      <c r="P286" s="8"/>
      <c r="Q286" s="8"/>
      <c r="R286" s="8"/>
      <c r="S286" s="8"/>
      <c r="T286" s="8"/>
      <c r="U286" s="8"/>
      <c r="V286" s="8"/>
      <c r="W286" s="8"/>
      <c r="X286" s="8"/>
      <c r="Y286" s="8"/>
      <c r="Z286" s="8"/>
    </row>
    <row r="287" spans="1:26" ht="15.75" customHeight="1">
      <c r="A287" s="8"/>
      <c r="B287" s="8"/>
      <c r="C287" s="8"/>
      <c r="D287" s="8"/>
      <c r="E287" s="68"/>
      <c r="F287" s="68"/>
      <c r="G287" s="68"/>
      <c r="H287" s="68"/>
      <c r="I287" s="68"/>
      <c r="J287" s="68"/>
      <c r="K287" s="8"/>
      <c r="L287" s="8"/>
      <c r="M287" s="50"/>
      <c r="N287" s="8"/>
      <c r="O287" s="50"/>
      <c r="P287" s="8"/>
      <c r="Q287" s="8"/>
      <c r="R287" s="8"/>
      <c r="S287" s="8"/>
      <c r="T287" s="8"/>
      <c r="U287" s="8"/>
      <c r="V287" s="8"/>
      <c r="W287" s="8"/>
      <c r="X287" s="8"/>
      <c r="Y287" s="8"/>
      <c r="Z287" s="8"/>
    </row>
    <row r="288" spans="1:26" ht="15.75" customHeight="1">
      <c r="A288" s="8"/>
      <c r="B288" s="8"/>
      <c r="C288" s="8"/>
      <c r="D288" s="8"/>
      <c r="E288" s="68"/>
      <c r="F288" s="68"/>
      <c r="G288" s="68"/>
      <c r="H288" s="68"/>
      <c r="I288" s="68"/>
      <c r="J288" s="68"/>
      <c r="K288" s="8"/>
      <c r="L288" s="8"/>
      <c r="M288" s="50"/>
      <c r="N288" s="8"/>
      <c r="O288" s="50"/>
      <c r="P288" s="8"/>
      <c r="Q288" s="8"/>
      <c r="R288" s="8"/>
      <c r="S288" s="8"/>
      <c r="T288" s="8"/>
      <c r="U288" s="8"/>
      <c r="V288" s="8"/>
      <c r="W288" s="8"/>
      <c r="X288" s="8"/>
      <c r="Y288" s="8"/>
      <c r="Z288" s="8"/>
    </row>
    <row r="289" spans="1:26" ht="15.75" customHeight="1">
      <c r="A289" s="8"/>
      <c r="B289" s="8"/>
      <c r="C289" s="8"/>
      <c r="D289" s="8"/>
      <c r="E289" s="68"/>
      <c r="F289" s="68"/>
      <c r="G289" s="68"/>
      <c r="H289" s="68"/>
      <c r="I289" s="68"/>
      <c r="J289" s="68"/>
      <c r="K289" s="8"/>
      <c r="L289" s="8"/>
      <c r="M289" s="50"/>
      <c r="N289" s="8"/>
      <c r="O289" s="50"/>
      <c r="P289" s="8"/>
      <c r="Q289" s="8"/>
      <c r="R289" s="8"/>
      <c r="S289" s="8"/>
      <c r="T289" s="8"/>
      <c r="U289" s="8"/>
      <c r="V289" s="8"/>
      <c r="W289" s="8"/>
      <c r="X289" s="8"/>
      <c r="Y289" s="8"/>
      <c r="Z289" s="8"/>
    </row>
    <row r="290" spans="1:26" ht="15.75" customHeight="1">
      <c r="A290" s="8"/>
      <c r="B290" s="8"/>
      <c r="C290" s="8"/>
      <c r="D290" s="8"/>
      <c r="E290" s="68"/>
      <c r="F290" s="68"/>
      <c r="G290" s="68"/>
      <c r="H290" s="68"/>
      <c r="I290" s="68"/>
      <c r="J290" s="68"/>
      <c r="K290" s="8"/>
      <c r="L290" s="8"/>
      <c r="M290" s="50"/>
      <c r="N290" s="8"/>
      <c r="O290" s="50"/>
      <c r="P290" s="8"/>
      <c r="Q290" s="8"/>
      <c r="R290" s="8"/>
      <c r="S290" s="8"/>
      <c r="T290" s="8"/>
      <c r="U290" s="8"/>
      <c r="V290" s="8"/>
      <c r="W290" s="8"/>
      <c r="X290" s="8"/>
      <c r="Y290" s="8"/>
      <c r="Z290" s="8"/>
    </row>
    <row r="291" spans="1:26" ht="15.75" customHeight="1">
      <c r="A291" s="8"/>
      <c r="B291" s="8"/>
      <c r="C291" s="8"/>
      <c r="D291" s="8"/>
      <c r="E291" s="68"/>
      <c r="F291" s="68"/>
      <c r="G291" s="68"/>
      <c r="H291" s="68"/>
      <c r="I291" s="68"/>
      <c r="J291" s="68"/>
      <c r="K291" s="8"/>
      <c r="L291" s="8"/>
      <c r="M291" s="50"/>
      <c r="N291" s="8"/>
      <c r="O291" s="50"/>
      <c r="P291" s="8"/>
      <c r="Q291" s="8"/>
      <c r="R291" s="8"/>
      <c r="S291" s="8"/>
      <c r="T291" s="8"/>
      <c r="U291" s="8"/>
      <c r="V291" s="8"/>
      <c r="W291" s="8"/>
      <c r="X291" s="8"/>
      <c r="Y291" s="8"/>
      <c r="Z291" s="8"/>
    </row>
    <row r="292" spans="1:26" ht="15.75" customHeight="1">
      <c r="A292" s="8"/>
      <c r="B292" s="8"/>
      <c r="C292" s="8"/>
      <c r="D292" s="8"/>
      <c r="E292" s="68"/>
      <c r="F292" s="68"/>
      <c r="G292" s="68"/>
      <c r="H292" s="68"/>
      <c r="I292" s="68"/>
      <c r="J292" s="68"/>
      <c r="K292" s="8"/>
      <c r="L292" s="8"/>
      <c r="M292" s="50"/>
      <c r="N292" s="8"/>
      <c r="O292" s="50"/>
      <c r="P292" s="8"/>
      <c r="Q292" s="8"/>
      <c r="R292" s="8"/>
      <c r="S292" s="8"/>
      <c r="T292" s="8"/>
      <c r="U292" s="8"/>
      <c r="V292" s="8"/>
      <c r="W292" s="8"/>
      <c r="X292" s="8"/>
      <c r="Y292" s="8"/>
      <c r="Z292" s="8"/>
    </row>
    <row r="293" spans="1:26" ht="15.75" customHeight="1">
      <c r="A293" s="8"/>
      <c r="B293" s="8"/>
      <c r="C293" s="8"/>
      <c r="D293" s="8"/>
      <c r="E293" s="68"/>
      <c r="F293" s="68"/>
      <c r="G293" s="68"/>
      <c r="H293" s="68"/>
      <c r="I293" s="68"/>
      <c r="J293" s="68"/>
      <c r="K293" s="8"/>
      <c r="L293" s="8"/>
      <c r="M293" s="50"/>
      <c r="N293" s="8"/>
      <c r="O293" s="50"/>
      <c r="P293" s="8"/>
      <c r="Q293" s="8"/>
      <c r="R293" s="8"/>
      <c r="S293" s="8"/>
      <c r="T293" s="8"/>
      <c r="U293" s="8"/>
      <c r="V293" s="8"/>
      <c r="W293" s="8"/>
      <c r="X293" s="8"/>
      <c r="Y293" s="8"/>
      <c r="Z293" s="8"/>
    </row>
    <row r="294" spans="1:26" ht="15.75" customHeight="1">
      <c r="A294" s="8"/>
      <c r="B294" s="8"/>
      <c r="C294" s="8"/>
      <c r="D294" s="8"/>
      <c r="E294" s="68"/>
      <c r="F294" s="68"/>
      <c r="G294" s="68"/>
      <c r="H294" s="68"/>
      <c r="I294" s="68"/>
      <c r="J294" s="68"/>
      <c r="K294" s="8"/>
      <c r="L294" s="8"/>
      <c r="M294" s="50"/>
      <c r="N294" s="8"/>
      <c r="O294" s="50"/>
      <c r="P294" s="8"/>
      <c r="Q294" s="8"/>
      <c r="R294" s="8"/>
      <c r="S294" s="8"/>
      <c r="T294" s="8"/>
      <c r="U294" s="8"/>
      <c r="V294" s="8"/>
      <c r="W294" s="8"/>
      <c r="X294" s="8"/>
      <c r="Y294" s="8"/>
      <c r="Z294" s="8"/>
    </row>
    <row r="295" spans="1:26" ht="15.75" customHeight="1">
      <c r="A295" s="8"/>
      <c r="B295" s="8"/>
      <c r="C295" s="8"/>
      <c r="D295" s="8"/>
      <c r="E295" s="68"/>
      <c r="F295" s="68"/>
      <c r="G295" s="68"/>
      <c r="H295" s="68"/>
      <c r="I295" s="68"/>
      <c r="J295" s="68"/>
      <c r="K295" s="8"/>
      <c r="L295" s="8"/>
      <c r="M295" s="50"/>
      <c r="N295" s="8"/>
      <c r="O295" s="50"/>
      <c r="P295" s="8"/>
      <c r="Q295" s="8"/>
      <c r="R295" s="8"/>
      <c r="S295" s="8"/>
      <c r="T295" s="8"/>
      <c r="U295" s="8"/>
      <c r="V295" s="8"/>
      <c r="W295" s="8"/>
      <c r="X295" s="8"/>
      <c r="Y295" s="8"/>
      <c r="Z295" s="8"/>
    </row>
    <row r="296" spans="1:26" ht="15.75" customHeight="1">
      <c r="A296" s="8"/>
      <c r="B296" s="8"/>
      <c r="C296" s="8"/>
      <c r="D296" s="8"/>
      <c r="E296" s="68"/>
      <c r="F296" s="68"/>
      <c r="G296" s="68"/>
      <c r="H296" s="68"/>
      <c r="I296" s="68"/>
      <c r="J296" s="68"/>
      <c r="K296" s="8"/>
      <c r="L296" s="8"/>
      <c r="M296" s="50"/>
      <c r="N296" s="8"/>
      <c r="O296" s="50"/>
      <c r="P296" s="8"/>
      <c r="Q296" s="8"/>
      <c r="R296" s="8"/>
      <c r="S296" s="8"/>
      <c r="T296" s="8"/>
      <c r="U296" s="8"/>
      <c r="V296" s="8"/>
      <c r="W296" s="8"/>
      <c r="X296" s="8"/>
      <c r="Y296" s="8"/>
      <c r="Z296" s="8"/>
    </row>
    <row r="297" spans="1:26" ht="15.75" customHeight="1">
      <c r="A297" s="8"/>
      <c r="B297" s="8"/>
      <c r="C297" s="8"/>
      <c r="D297" s="8"/>
      <c r="E297" s="68"/>
      <c r="F297" s="68"/>
      <c r="G297" s="68"/>
      <c r="H297" s="68"/>
      <c r="I297" s="68"/>
      <c r="J297" s="68"/>
      <c r="K297" s="8"/>
      <c r="L297" s="8"/>
      <c r="M297" s="50"/>
      <c r="N297" s="8"/>
      <c r="O297" s="50"/>
      <c r="P297" s="8"/>
      <c r="Q297" s="8"/>
      <c r="R297" s="8"/>
      <c r="S297" s="8"/>
      <c r="T297" s="8"/>
      <c r="U297" s="8"/>
      <c r="V297" s="8"/>
      <c r="W297" s="8"/>
      <c r="X297" s="8"/>
      <c r="Y297" s="8"/>
      <c r="Z297" s="8"/>
    </row>
    <row r="298" spans="1:26" ht="15.75" customHeight="1">
      <c r="A298" s="8"/>
      <c r="B298" s="8"/>
      <c r="C298" s="8"/>
      <c r="D298" s="8"/>
      <c r="E298" s="68"/>
      <c r="F298" s="68"/>
      <c r="G298" s="68"/>
      <c r="H298" s="68"/>
      <c r="I298" s="68"/>
      <c r="J298" s="68"/>
      <c r="K298" s="8"/>
      <c r="L298" s="8"/>
      <c r="M298" s="50"/>
      <c r="N298" s="8"/>
      <c r="O298" s="50"/>
      <c r="P298" s="8"/>
      <c r="Q298" s="8"/>
      <c r="R298" s="8"/>
      <c r="S298" s="8"/>
      <c r="T298" s="8"/>
      <c r="U298" s="8"/>
      <c r="V298" s="8"/>
      <c r="W298" s="8"/>
      <c r="X298" s="8"/>
      <c r="Y298" s="8"/>
      <c r="Z298" s="8"/>
    </row>
    <row r="299" spans="1:26" ht="15.75" customHeight="1">
      <c r="A299" s="8"/>
      <c r="B299" s="8"/>
      <c r="C299" s="8"/>
      <c r="D299" s="8"/>
      <c r="E299" s="68"/>
      <c r="F299" s="68"/>
      <c r="G299" s="68"/>
      <c r="H299" s="68"/>
      <c r="I299" s="68"/>
      <c r="J299" s="68"/>
      <c r="K299" s="8"/>
      <c r="L299" s="8"/>
      <c r="M299" s="50"/>
      <c r="N299" s="8"/>
      <c r="O299" s="50"/>
      <c r="P299" s="8"/>
      <c r="Q299" s="8"/>
      <c r="R299" s="8"/>
      <c r="S299" s="8"/>
      <c r="T299" s="8"/>
      <c r="U299" s="8"/>
      <c r="V299" s="8"/>
      <c r="W299" s="8"/>
      <c r="X299" s="8"/>
      <c r="Y299" s="8"/>
      <c r="Z299" s="8"/>
    </row>
    <row r="300" spans="1:26" ht="15.75" customHeight="1">
      <c r="A300" s="8"/>
      <c r="B300" s="8"/>
      <c r="C300" s="8"/>
      <c r="D300" s="8"/>
      <c r="E300" s="68"/>
      <c r="F300" s="68"/>
      <c r="G300" s="68"/>
      <c r="H300" s="68"/>
      <c r="I300" s="68"/>
      <c r="J300" s="68"/>
      <c r="K300" s="8"/>
      <c r="L300" s="8"/>
      <c r="M300" s="50"/>
      <c r="N300" s="8"/>
      <c r="O300" s="50"/>
      <c r="P300" s="8"/>
      <c r="Q300" s="8"/>
      <c r="R300" s="8"/>
      <c r="S300" s="8"/>
      <c r="T300" s="8"/>
      <c r="U300" s="8"/>
      <c r="V300" s="8"/>
      <c r="W300" s="8"/>
      <c r="X300" s="8"/>
      <c r="Y300" s="8"/>
      <c r="Z300" s="8"/>
    </row>
    <row r="301" spans="1:26" ht="15.75" customHeight="1">
      <c r="A301" s="8"/>
      <c r="B301" s="8"/>
      <c r="C301" s="8"/>
      <c r="D301" s="8"/>
      <c r="E301" s="68"/>
      <c r="F301" s="68"/>
      <c r="G301" s="68"/>
      <c r="H301" s="68"/>
      <c r="I301" s="68"/>
      <c r="J301" s="68"/>
      <c r="K301" s="8"/>
      <c r="L301" s="8"/>
      <c r="M301" s="50"/>
      <c r="N301" s="8"/>
      <c r="O301" s="50"/>
      <c r="P301" s="8"/>
      <c r="Q301" s="8"/>
      <c r="R301" s="8"/>
      <c r="S301" s="8"/>
      <c r="T301" s="8"/>
      <c r="U301" s="8"/>
      <c r="V301" s="8"/>
      <c r="W301" s="8"/>
      <c r="X301" s="8"/>
      <c r="Y301" s="8"/>
      <c r="Z301" s="8"/>
    </row>
    <row r="302" spans="1:26" ht="15.75" customHeight="1">
      <c r="A302" s="8"/>
      <c r="B302" s="8"/>
      <c r="C302" s="8"/>
      <c r="D302" s="8"/>
      <c r="E302" s="68"/>
      <c r="F302" s="68"/>
      <c r="G302" s="68"/>
      <c r="H302" s="68"/>
      <c r="I302" s="68"/>
      <c r="J302" s="68"/>
      <c r="K302" s="8"/>
      <c r="L302" s="8"/>
      <c r="M302" s="50"/>
      <c r="N302" s="8"/>
      <c r="O302" s="50"/>
      <c r="P302" s="8"/>
      <c r="Q302" s="8"/>
      <c r="R302" s="8"/>
      <c r="S302" s="8"/>
      <c r="T302" s="8"/>
      <c r="U302" s="8"/>
      <c r="V302" s="8"/>
      <c r="W302" s="8"/>
      <c r="X302" s="8"/>
      <c r="Y302" s="8"/>
      <c r="Z302" s="8"/>
    </row>
    <row r="303" spans="1:26" ht="15.75" customHeight="1">
      <c r="A303" s="8"/>
      <c r="B303" s="8"/>
      <c r="C303" s="8"/>
      <c r="D303" s="8"/>
      <c r="E303" s="68"/>
      <c r="F303" s="68"/>
      <c r="G303" s="68"/>
      <c r="H303" s="68"/>
      <c r="I303" s="68"/>
      <c r="J303" s="68"/>
      <c r="K303" s="8"/>
      <c r="L303" s="8"/>
      <c r="M303" s="50"/>
      <c r="N303" s="8"/>
      <c r="O303" s="50"/>
      <c r="P303" s="8"/>
      <c r="Q303" s="8"/>
      <c r="R303" s="8"/>
      <c r="S303" s="8"/>
      <c r="T303" s="8"/>
      <c r="U303" s="8"/>
      <c r="V303" s="8"/>
      <c r="W303" s="8"/>
      <c r="X303" s="8"/>
      <c r="Y303" s="8"/>
      <c r="Z303" s="8"/>
    </row>
    <row r="304" spans="1:26" ht="15.75" customHeight="1">
      <c r="A304" s="8"/>
      <c r="B304" s="8"/>
      <c r="C304" s="8"/>
      <c r="D304" s="8"/>
      <c r="E304" s="68"/>
      <c r="F304" s="68"/>
      <c r="G304" s="68"/>
      <c r="H304" s="68"/>
      <c r="I304" s="68"/>
      <c r="J304" s="68"/>
      <c r="K304" s="8"/>
      <c r="L304" s="8"/>
      <c r="M304" s="50"/>
      <c r="N304" s="8"/>
      <c r="O304" s="50"/>
      <c r="P304" s="8"/>
      <c r="Q304" s="8"/>
      <c r="R304" s="8"/>
      <c r="S304" s="8"/>
      <c r="T304" s="8"/>
      <c r="U304" s="8"/>
      <c r="V304" s="8"/>
      <c r="W304" s="8"/>
      <c r="X304" s="8"/>
      <c r="Y304" s="8"/>
      <c r="Z304" s="8"/>
    </row>
    <row r="305" spans="1:26" ht="15.75" customHeight="1">
      <c r="A305" s="8"/>
      <c r="B305" s="8"/>
      <c r="C305" s="8"/>
      <c r="D305" s="8"/>
      <c r="E305" s="68"/>
      <c r="F305" s="68"/>
      <c r="G305" s="68"/>
      <c r="H305" s="68"/>
      <c r="I305" s="68"/>
      <c r="J305" s="68"/>
      <c r="K305" s="8"/>
      <c r="L305" s="8"/>
      <c r="M305" s="50"/>
      <c r="N305" s="8"/>
      <c r="O305" s="50"/>
      <c r="P305" s="8"/>
      <c r="Q305" s="8"/>
      <c r="R305" s="8"/>
      <c r="S305" s="8"/>
      <c r="T305" s="8"/>
      <c r="U305" s="8"/>
      <c r="V305" s="8"/>
      <c r="W305" s="8"/>
      <c r="X305" s="8"/>
      <c r="Y305" s="8"/>
      <c r="Z305" s="8"/>
    </row>
    <row r="306" spans="1:26" ht="15.75" customHeight="1">
      <c r="A306" s="8"/>
      <c r="B306" s="8"/>
      <c r="C306" s="8"/>
      <c r="D306" s="8"/>
      <c r="E306" s="68"/>
      <c r="F306" s="68"/>
      <c r="G306" s="68"/>
      <c r="H306" s="68"/>
      <c r="I306" s="68"/>
      <c r="J306" s="68"/>
      <c r="K306" s="8"/>
      <c r="L306" s="8"/>
      <c r="M306" s="50"/>
      <c r="N306" s="8"/>
      <c r="O306" s="50"/>
      <c r="P306" s="8"/>
      <c r="Q306" s="8"/>
      <c r="R306" s="8"/>
      <c r="S306" s="8"/>
      <c r="T306" s="8"/>
      <c r="U306" s="8"/>
      <c r="V306" s="8"/>
      <c r="W306" s="8"/>
      <c r="X306" s="8"/>
      <c r="Y306" s="8"/>
      <c r="Z306" s="8"/>
    </row>
    <row r="307" spans="1:26" ht="15.75" customHeight="1">
      <c r="A307" s="8"/>
      <c r="B307" s="8"/>
      <c r="C307" s="8"/>
      <c r="D307" s="8"/>
      <c r="E307" s="68"/>
      <c r="F307" s="68"/>
      <c r="G307" s="68"/>
      <c r="H307" s="68"/>
      <c r="I307" s="68"/>
      <c r="J307" s="68"/>
      <c r="K307" s="8"/>
      <c r="L307" s="8"/>
      <c r="M307" s="50"/>
      <c r="N307" s="8"/>
      <c r="O307" s="50"/>
      <c r="P307" s="8"/>
      <c r="Q307" s="8"/>
      <c r="R307" s="8"/>
      <c r="S307" s="8"/>
      <c r="T307" s="8"/>
      <c r="U307" s="8"/>
      <c r="V307" s="8"/>
      <c r="W307" s="8"/>
      <c r="X307" s="8"/>
      <c r="Y307" s="8"/>
      <c r="Z307" s="8"/>
    </row>
    <row r="308" spans="1:26" ht="15.75" customHeight="1">
      <c r="A308" s="8"/>
      <c r="B308" s="8"/>
      <c r="C308" s="8"/>
      <c r="D308" s="8"/>
      <c r="E308" s="68"/>
      <c r="F308" s="68"/>
      <c r="G308" s="68"/>
      <c r="H308" s="68"/>
      <c r="I308" s="68"/>
      <c r="J308" s="68"/>
      <c r="K308" s="8"/>
      <c r="L308" s="8"/>
      <c r="M308" s="50"/>
      <c r="N308" s="8"/>
      <c r="O308" s="50"/>
      <c r="P308" s="8"/>
      <c r="Q308" s="8"/>
      <c r="R308" s="8"/>
      <c r="S308" s="8"/>
      <c r="T308" s="8"/>
      <c r="U308" s="8"/>
      <c r="V308" s="8"/>
      <c r="W308" s="8"/>
      <c r="X308" s="8"/>
      <c r="Y308" s="8"/>
      <c r="Z308" s="8"/>
    </row>
    <row r="309" spans="1:26" ht="15.75" customHeight="1">
      <c r="A309" s="8"/>
      <c r="B309" s="8"/>
      <c r="C309" s="8"/>
      <c r="D309" s="8"/>
      <c r="E309" s="68"/>
      <c r="F309" s="68"/>
      <c r="G309" s="68"/>
      <c r="H309" s="68"/>
      <c r="I309" s="68"/>
      <c r="J309" s="68"/>
      <c r="K309" s="8"/>
      <c r="L309" s="8"/>
      <c r="M309" s="50"/>
      <c r="N309" s="8"/>
      <c r="O309" s="50"/>
      <c r="P309" s="8"/>
      <c r="Q309" s="8"/>
      <c r="R309" s="8"/>
      <c r="S309" s="8"/>
      <c r="T309" s="8"/>
      <c r="U309" s="8"/>
      <c r="V309" s="8"/>
      <c r="W309" s="8"/>
      <c r="X309" s="8"/>
      <c r="Y309" s="8"/>
      <c r="Z309" s="8"/>
    </row>
    <row r="310" spans="1:26" ht="15.75" customHeight="1">
      <c r="A310" s="8"/>
      <c r="B310" s="8"/>
      <c r="C310" s="8"/>
      <c r="D310" s="8"/>
      <c r="E310" s="68"/>
      <c r="F310" s="68"/>
      <c r="G310" s="68"/>
      <c r="H310" s="68"/>
      <c r="I310" s="68"/>
      <c r="J310" s="68"/>
      <c r="K310" s="8"/>
      <c r="L310" s="8"/>
      <c r="M310" s="50"/>
      <c r="N310" s="8"/>
      <c r="O310" s="50"/>
      <c r="P310" s="8"/>
      <c r="Q310" s="8"/>
      <c r="R310" s="8"/>
      <c r="S310" s="8"/>
      <c r="T310" s="8"/>
      <c r="U310" s="8"/>
      <c r="V310" s="8"/>
      <c r="W310" s="8"/>
      <c r="X310" s="8"/>
      <c r="Y310" s="8"/>
      <c r="Z310" s="8"/>
    </row>
    <row r="311" spans="1:26" ht="15.75" customHeight="1">
      <c r="A311" s="8"/>
      <c r="B311" s="8"/>
      <c r="C311" s="8"/>
      <c r="D311" s="8"/>
      <c r="E311" s="68"/>
      <c r="F311" s="68"/>
      <c r="G311" s="68"/>
      <c r="H311" s="68"/>
      <c r="I311" s="68"/>
      <c r="J311" s="68"/>
      <c r="K311" s="8"/>
      <c r="L311" s="8"/>
      <c r="M311" s="50"/>
      <c r="N311" s="8"/>
      <c r="O311" s="50"/>
      <c r="P311" s="8"/>
      <c r="Q311" s="8"/>
      <c r="R311" s="8"/>
      <c r="S311" s="8"/>
      <c r="T311" s="8"/>
      <c r="U311" s="8"/>
      <c r="V311" s="8"/>
      <c r="W311" s="8"/>
      <c r="X311" s="8"/>
      <c r="Y311" s="8"/>
      <c r="Z311" s="8"/>
    </row>
    <row r="312" spans="1:26" ht="15.75" customHeight="1">
      <c r="A312" s="8"/>
      <c r="B312" s="8"/>
      <c r="C312" s="8"/>
      <c r="D312" s="8"/>
      <c r="E312" s="68"/>
      <c r="F312" s="68"/>
      <c r="G312" s="68"/>
      <c r="H312" s="68"/>
      <c r="I312" s="68"/>
      <c r="J312" s="68"/>
      <c r="K312" s="8"/>
      <c r="L312" s="8"/>
      <c r="M312" s="50"/>
      <c r="N312" s="8"/>
      <c r="O312" s="50"/>
      <c r="P312" s="8"/>
      <c r="Q312" s="8"/>
      <c r="R312" s="8"/>
      <c r="S312" s="8"/>
      <c r="T312" s="8"/>
      <c r="U312" s="8"/>
      <c r="V312" s="8"/>
      <c r="W312" s="8"/>
      <c r="X312" s="8"/>
      <c r="Y312" s="8"/>
      <c r="Z312" s="8"/>
    </row>
    <row r="313" spans="1:26" ht="15.75" customHeight="1">
      <c r="A313" s="8"/>
      <c r="B313" s="8"/>
      <c r="C313" s="8"/>
      <c r="D313" s="8"/>
      <c r="E313" s="68"/>
      <c r="F313" s="68"/>
      <c r="G313" s="68"/>
      <c r="H313" s="68"/>
      <c r="I313" s="68"/>
      <c r="J313" s="68"/>
      <c r="K313" s="8"/>
      <c r="L313" s="8"/>
      <c r="M313" s="50"/>
      <c r="N313" s="8"/>
      <c r="O313" s="50"/>
      <c r="P313" s="8"/>
      <c r="Q313" s="8"/>
      <c r="R313" s="8"/>
      <c r="S313" s="8"/>
      <c r="T313" s="8"/>
      <c r="U313" s="8"/>
      <c r="V313" s="8"/>
      <c r="W313" s="8"/>
      <c r="X313" s="8"/>
      <c r="Y313" s="8"/>
      <c r="Z313" s="8"/>
    </row>
    <row r="314" spans="1:26" ht="15.75" customHeight="1">
      <c r="A314" s="8"/>
      <c r="B314" s="8"/>
      <c r="C314" s="8"/>
      <c r="D314" s="8"/>
      <c r="E314" s="68"/>
      <c r="F314" s="68"/>
      <c r="G314" s="68"/>
      <c r="H314" s="68"/>
      <c r="I314" s="68"/>
      <c r="J314" s="68"/>
      <c r="K314" s="8"/>
      <c r="L314" s="8"/>
      <c r="M314" s="50"/>
      <c r="N314" s="8"/>
      <c r="O314" s="50"/>
      <c r="P314" s="8"/>
      <c r="Q314" s="8"/>
      <c r="R314" s="8"/>
      <c r="S314" s="8"/>
      <c r="T314" s="8"/>
      <c r="U314" s="8"/>
      <c r="V314" s="8"/>
      <c r="W314" s="8"/>
      <c r="X314" s="8"/>
      <c r="Y314" s="8"/>
      <c r="Z314" s="8"/>
    </row>
    <row r="315" spans="1:26" ht="15.75" customHeight="1">
      <c r="A315" s="8"/>
      <c r="B315" s="8"/>
      <c r="C315" s="8"/>
      <c r="D315" s="8"/>
      <c r="E315" s="68"/>
      <c r="F315" s="68"/>
      <c r="G315" s="68"/>
      <c r="H315" s="68"/>
      <c r="I315" s="68"/>
      <c r="J315" s="68"/>
      <c r="K315" s="8"/>
      <c r="L315" s="8"/>
      <c r="M315" s="50"/>
      <c r="N315" s="8"/>
      <c r="O315" s="50"/>
      <c r="P315" s="8"/>
      <c r="Q315" s="8"/>
      <c r="R315" s="8"/>
      <c r="S315" s="8"/>
      <c r="T315" s="8"/>
      <c r="U315" s="8"/>
      <c r="V315" s="8"/>
      <c r="W315" s="8"/>
      <c r="X315" s="8"/>
      <c r="Y315" s="8"/>
      <c r="Z315" s="8"/>
    </row>
    <row r="316" spans="1:26" ht="15.75" customHeight="1">
      <c r="A316" s="8"/>
      <c r="B316" s="8"/>
      <c r="C316" s="8"/>
      <c r="D316" s="8"/>
      <c r="E316" s="68"/>
      <c r="F316" s="68"/>
      <c r="G316" s="68"/>
      <c r="H316" s="68"/>
      <c r="I316" s="68"/>
      <c r="J316" s="68"/>
      <c r="K316" s="8"/>
      <c r="L316" s="8"/>
      <c r="M316" s="50"/>
      <c r="N316" s="8"/>
      <c r="O316" s="50"/>
      <c r="P316" s="8"/>
      <c r="Q316" s="8"/>
      <c r="R316" s="8"/>
      <c r="S316" s="8"/>
      <c r="T316" s="8"/>
      <c r="U316" s="8"/>
      <c r="V316" s="8"/>
      <c r="W316" s="8"/>
      <c r="X316" s="8"/>
      <c r="Y316" s="8"/>
      <c r="Z316" s="8"/>
    </row>
    <row r="317" spans="1:26" ht="15.75" customHeight="1">
      <c r="A317" s="8"/>
      <c r="B317" s="8"/>
      <c r="C317" s="8"/>
      <c r="D317" s="8"/>
      <c r="E317" s="68"/>
      <c r="F317" s="68"/>
      <c r="G317" s="68"/>
      <c r="H317" s="68"/>
      <c r="I317" s="68"/>
      <c r="J317" s="68"/>
      <c r="K317" s="8"/>
      <c r="L317" s="8"/>
      <c r="M317" s="50"/>
      <c r="N317" s="8"/>
      <c r="O317" s="50"/>
      <c r="P317" s="8"/>
      <c r="Q317" s="8"/>
      <c r="R317" s="8"/>
      <c r="S317" s="8"/>
      <c r="T317" s="8"/>
      <c r="U317" s="8"/>
      <c r="V317" s="8"/>
      <c r="W317" s="8"/>
      <c r="X317" s="8"/>
      <c r="Y317" s="8"/>
      <c r="Z317" s="8"/>
    </row>
    <row r="318" spans="1:26" ht="15.75" customHeight="1">
      <c r="A318" s="8"/>
      <c r="B318" s="8"/>
      <c r="C318" s="8"/>
      <c r="D318" s="8"/>
      <c r="E318" s="68"/>
      <c r="F318" s="68"/>
      <c r="G318" s="68"/>
      <c r="H318" s="68"/>
      <c r="I318" s="68"/>
      <c r="J318" s="68"/>
      <c r="K318" s="8"/>
      <c r="L318" s="8"/>
      <c r="M318" s="50"/>
      <c r="N318" s="8"/>
      <c r="O318" s="50"/>
      <c r="P318" s="8"/>
      <c r="Q318" s="8"/>
      <c r="R318" s="8"/>
      <c r="S318" s="8"/>
      <c r="T318" s="8"/>
      <c r="U318" s="8"/>
      <c r="V318" s="8"/>
      <c r="W318" s="8"/>
      <c r="X318" s="8"/>
      <c r="Y318" s="8"/>
      <c r="Z318" s="8"/>
    </row>
    <row r="319" spans="1:26" ht="15.75" customHeight="1">
      <c r="A319" s="8"/>
      <c r="B319" s="8"/>
      <c r="C319" s="8"/>
      <c r="D319" s="8"/>
      <c r="E319" s="68"/>
      <c r="F319" s="68"/>
      <c r="G319" s="68"/>
      <c r="H319" s="68"/>
      <c r="I319" s="68"/>
      <c r="J319" s="68"/>
      <c r="K319" s="8"/>
      <c r="L319" s="8"/>
      <c r="M319" s="50"/>
      <c r="N319" s="8"/>
      <c r="O319" s="50"/>
      <c r="P319" s="8"/>
      <c r="Q319" s="8"/>
      <c r="R319" s="8"/>
      <c r="S319" s="8"/>
      <c r="T319" s="8"/>
      <c r="U319" s="8"/>
      <c r="V319" s="8"/>
      <c r="W319" s="8"/>
      <c r="X319" s="8"/>
      <c r="Y319" s="8"/>
      <c r="Z319" s="8"/>
    </row>
    <row r="320" spans="1:26" ht="15.75" customHeight="1">
      <c r="A320" s="8"/>
      <c r="B320" s="8"/>
      <c r="C320" s="8"/>
      <c r="D320" s="8"/>
      <c r="E320" s="68"/>
      <c r="F320" s="68"/>
      <c r="G320" s="68"/>
      <c r="H320" s="68"/>
      <c r="I320" s="68"/>
      <c r="J320" s="68"/>
      <c r="K320" s="8"/>
      <c r="L320" s="8"/>
      <c r="M320" s="50"/>
      <c r="N320" s="8"/>
      <c r="O320" s="50"/>
      <c r="P320" s="8"/>
      <c r="Q320" s="8"/>
      <c r="R320" s="8"/>
      <c r="S320" s="8"/>
      <c r="T320" s="8"/>
      <c r="U320" s="8"/>
      <c r="V320" s="8"/>
      <c r="W320" s="8"/>
      <c r="X320" s="8"/>
      <c r="Y320" s="8"/>
      <c r="Z320" s="8"/>
    </row>
    <row r="321" spans="1:26" ht="15.75" customHeight="1">
      <c r="A321" s="8"/>
      <c r="B321" s="8"/>
      <c r="C321" s="8"/>
      <c r="D321" s="8"/>
      <c r="E321" s="68"/>
      <c r="F321" s="68"/>
      <c r="G321" s="68"/>
      <c r="H321" s="68"/>
      <c r="I321" s="68"/>
      <c r="J321" s="68"/>
      <c r="K321" s="8"/>
      <c r="L321" s="8"/>
      <c r="M321" s="50"/>
      <c r="N321" s="8"/>
      <c r="O321" s="50"/>
      <c r="P321" s="8"/>
      <c r="Q321" s="8"/>
      <c r="R321" s="8"/>
      <c r="S321" s="8"/>
      <c r="T321" s="8"/>
      <c r="U321" s="8"/>
      <c r="V321" s="8"/>
      <c r="W321" s="8"/>
      <c r="X321" s="8"/>
      <c r="Y321" s="8"/>
      <c r="Z321" s="8"/>
    </row>
    <row r="322" spans="1:26" ht="15.75" customHeight="1">
      <c r="A322" s="8"/>
      <c r="B322" s="8"/>
      <c r="C322" s="8"/>
      <c r="D322" s="8"/>
      <c r="E322" s="68"/>
      <c r="F322" s="68"/>
      <c r="G322" s="68"/>
      <c r="H322" s="68"/>
      <c r="I322" s="68"/>
      <c r="J322" s="68"/>
      <c r="K322" s="8"/>
      <c r="L322" s="8"/>
      <c r="M322" s="50"/>
      <c r="N322" s="8"/>
      <c r="O322" s="50"/>
      <c r="P322" s="8"/>
      <c r="Q322" s="8"/>
      <c r="R322" s="8"/>
      <c r="S322" s="8"/>
      <c r="T322" s="8"/>
      <c r="U322" s="8"/>
      <c r="V322" s="8"/>
      <c r="W322" s="8"/>
      <c r="X322" s="8"/>
      <c r="Y322" s="8"/>
      <c r="Z322" s="8"/>
    </row>
    <row r="323" spans="1:26" ht="15.75" customHeight="1">
      <c r="A323" s="8"/>
      <c r="B323" s="8"/>
      <c r="C323" s="8"/>
      <c r="D323" s="8"/>
      <c r="E323" s="68"/>
      <c r="F323" s="68"/>
      <c r="G323" s="68"/>
      <c r="H323" s="68"/>
      <c r="I323" s="68"/>
      <c r="J323" s="68"/>
      <c r="K323" s="8"/>
      <c r="L323" s="8"/>
      <c r="M323" s="50"/>
      <c r="N323" s="8"/>
      <c r="O323" s="50"/>
      <c r="P323" s="8"/>
      <c r="Q323" s="8"/>
      <c r="R323" s="8"/>
      <c r="S323" s="8"/>
      <c r="T323" s="8"/>
      <c r="U323" s="8"/>
      <c r="V323" s="8"/>
      <c r="W323" s="8"/>
      <c r="X323" s="8"/>
      <c r="Y323" s="8"/>
      <c r="Z323" s="8"/>
    </row>
    <row r="324" spans="1:26" ht="15.75" customHeight="1">
      <c r="A324" s="8"/>
      <c r="B324" s="8"/>
      <c r="C324" s="8"/>
      <c r="D324" s="8"/>
      <c r="E324" s="68"/>
      <c r="F324" s="68"/>
      <c r="G324" s="68"/>
      <c r="H324" s="68"/>
      <c r="I324" s="68"/>
      <c r="J324" s="68"/>
      <c r="K324" s="8"/>
      <c r="L324" s="8"/>
      <c r="M324" s="50"/>
      <c r="N324" s="8"/>
      <c r="O324" s="50"/>
      <c r="P324" s="8"/>
      <c r="Q324" s="8"/>
      <c r="R324" s="8"/>
      <c r="S324" s="8"/>
      <c r="T324" s="8"/>
      <c r="U324" s="8"/>
      <c r="V324" s="8"/>
      <c r="W324" s="8"/>
      <c r="X324" s="8"/>
      <c r="Y324" s="8"/>
      <c r="Z324" s="8"/>
    </row>
    <row r="325" spans="1:26" ht="15.75" customHeight="1">
      <c r="A325" s="8"/>
      <c r="B325" s="8"/>
      <c r="C325" s="8"/>
      <c r="D325" s="8"/>
      <c r="E325" s="68"/>
      <c r="F325" s="68"/>
      <c r="G325" s="68"/>
      <c r="H325" s="68"/>
      <c r="I325" s="68"/>
      <c r="J325" s="68"/>
      <c r="K325" s="8"/>
      <c r="L325" s="8"/>
      <c r="M325" s="50"/>
      <c r="N325" s="8"/>
      <c r="O325" s="50"/>
      <c r="P325" s="8"/>
      <c r="Q325" s="8"/>
      <c r="R325" s="8"/>
      <c r="S325" s="8"/>
      <c r="T325" s="8"/>
      <c r="U325" s="8"/>
      <c r="V325" s="8"/>
      <c r="W325" s="8"/>
      <c r="X325" s="8"/>
      <c r="Y325" s="8"/>
      <c r="Z325" s="8"/>
    </row>
    <row r="326" spans="1:26" ht="15.75" customHeight="1">
      <c r="A326" s="8"/>
      <c r="B326" s="8"/>
      <c r="C326" s="8"/>
      <c r="D326" s="8"/>
      <c r="E326" s="68"/>
      <c r="F326" s="68"/>
      <c r="G326" s="68"/>
      <c r="H326" s="68"/>
      <c r="I326" s="68"/>
      <c r="J326" s="68"/>
      <c r="K326" s="8"/>
      <c r="L326" s="8"/>
      <c r="M326" s="50"/>
      <c r="N326" s="8"/>
      <c r="O326" s="50"/>
      <c r="P326" s="8"/>
      <c r="Q326" s="8"/>
      <c r="R326" s="8"/>
      <c r="S326" s="8"/>
      <c r="T326" s="8"/>
      <c r="U326" s="8"/>
      <c r="V326" s="8"/>
      <c r="W326" s="8"/>
      <c r="X326" s="8"/>
      <c r="Y326" s="8"/>
      <c r="Z326" s="8"/>
    </row>
    <row r="327" spans="1:26" ht="15.75" customHeight="1">
      <c r="A327" s="8"/>
      <c r="B327" s="8"/>
      <c r="C327" s="8"/>
      <c r="D327" s="8"/>
      <c r="E327" s="68"/>
      <c r="F327" s="68"/>
      <c r="G327" s="68"/>
      <c r="H327" s="68"/>
      <c r="I327" s="68"/>
      <c r="J327" s="68"/>
      <c r="K327" s="8"/>
      <c r="L327" s="8"/>
      <c r="M327" s="50"/>
      <c r="N327" s="8"/>
      <c r="O327" s="50"/>
      <c r="P327" s="8"/>
      <c r="Q327" s="8"/>
      <c r="R327" s="8"/>
      <c r="S327" s="8"/>
      <c r="T327" s="8"/>
      <c r="U327" s="8"/>
      <c r="V327" s="8"/>
      <c r="W327" s="8"/>
      <c r="X327" s="8"/>
      <c r="Y327" s="8"/>
      <c r="Z327" s="8"/>
    </row>
    <row r="328" spans="1:26" ht="15.75" customHeight="1">
      <c r="A328" s="8"/>
      <c r="B328" s="8"/>
      <c r="C328" s="8"/>
      <c r="D328" s="8"/>
      <c r="E328" s="68"/>
      <c r="F328" s="68"/>
      <c r="G328" s="68"/>
      <c r="H328" s="68"/>
      <c r="I328" s="68"/>
      <c r="J328" s="68"/>
      <c r="K328" s="8"/>
      <c r="L328" s="8"/>
      <c r="M328" s="50"/>
      <c r="N328" s="8"/>
      <c r="O328" s="50"/>
      <c r="P328" s="8"/>
      <c r="Q328" s="8"/>
      <c r="R328" s="8"/>
      <c r="S328" s="8"/>
      <c r="T328" s="8"/>
      <c r="U328" s="8"/>
      <c r="V328" s="8"/>
      <c r="W328" s="8"/>
      <c r="X328" s="8"/>
      <c r="Y328" s="8"/>
      <c r="Z328" s="8"/>
    </row>
    <row r="329" spans="1:26" ht="15.75" customHeight="1">
      <c r="A329" s="8"/>
      <c r="B329" s="8"/>
      <c r="C329" s="8"/>
      <c r="D329" s="8"/>
      <c r="E329" s="68"/>
      <c r="F329" s="68"/>
      <c r="G329" s="68"/>
      <c r="H329" s="68"/>
      <c r="I329" s="68"/>
      <c r="J329" s="68"/>
      <c r="K329" s="8"/>
      <c r="L329" s="8"/>
      <c r="M329" s="50"/>
      <c r="N329" s="8"/>
      <c r="O329" s="50"/>
      <c r="P329" s="8"/>
      <c r="Q329" s="8"/>
      <c r="R329" s="8"/>
      <c r="S329" s="8"/>
      <c r="T329" s="8"/>
      <c r="U329" s="8"/>
      <c r="V329" s="8"/>
      <c r="W329" s="8"/>
      <c r="X329" s="8"/>
      <c r="Y329" s="8"/>
      <c r="Z329" s="8"/>
    </row>
    <row r="330" spans="1:26" ht="15.75" customHeight="1">
      <c r="A330" s="8"/>
      <c r="B330" s="8"/>
      <c r="C330" s="8"/>
      <c r="D330" s="8"/>
      <c r="E330" s="68"/>
      <c r="F330" s="68"/>
      <c r="G330" s="68"/>
      <c r="H330" s="68"/>
      <c r="I330" s="68"/>
      <c r="J330" s="68"/>
      <c r="K330" s="8"/>
      <c r="L330" s="8"/>
      <c r="M330" s="50"/>
      <c r="N330" s="8"/>
      <c r="O330" s="50"/>
      <c r="P330" s="8"/>
      <c r="Q330" s="8"/>
      <c r="R330" s="8"/>
      <c r="S330" s="8"/>
      <c r="T330" s="8"/>
      <c r="U330" s="8"/>
      <c r="V330" s="8"/>
      <c r="W330" s="8"/>
      <c r="X330" s="8"/>
      <c r="Y330" s="8"/>
      <c r="Z330" s="8"/>
    </row>
    <row r="331" spans="1:26" ht="15.75" customHeight="1">
      <c r="A331" s="8"/>
      <c r="B331" s="8"/>
      <c r="C331" s="8"/>
      <c r="D331" s="8"/>
      <c r="E331" s="68"/>
      <c r="F331" s="68"/>
      <c r="G331" s="68"/>
      <c r="H331" s="68"/>
      <c r="I331" s="68"/>
      <c r="J331" s="68"/>
      <c r="K331" s="8"/>
      <c r="L331" s="8"/>
      <c r="M331" s="50"/>
      <c r="N331" s="8"/>
      <c r="O331" s="50"/>
      <c r="P331" s="8"/>
      <c r="Q331" s="8"/>
      <c r="R331" s="8"/>
      <c r="S331" s="8"/>
      <c r="T331" s="8"/>
      <c r="U331" s="8"/>
      <c r="V331" s="8"/>
      <c r="W331" s="8"/>
      <c r="X331" s="8"/>
      <c r="Y331" s="8"/>
      <c r="Z331" s="8"/>
    </row>
    <row r="332" spans="1:26" ht="15.75" customHeight="1">
      <c r="A332" s="8"/>
      <c r="B332" s="8"/>
      <c r="C332" s="8"/>
      <c r="D332" s="8"/>
      <c r="E332" s="68"/>
      <c r="F332" s="68"/>
      <c r="G332" s="68"/>
      <c r="H332" s="68"/>
      <c r="I332" s="68"/>
      <c r="J332" s="68"/>
      <c r="K332" s="8"/>
      <c r="L332" s="8"/>
      <c r="M332" s="50"/>
      <c r="N332" s="8"/>
      <c r="O332" s="50"/>
      <c r="P332" s="8"/>
      <c r="Q332" s="8"/>
      <c r="R332" s="8"/>
      <c r="S332" s="8"/>
      <c r="T332" s="8"/>
      <c r="U332" s="8"/>
      <c r="V332" s="8"/>
      <c r="W332" s="8"/>
      <c r="X332" s="8"/>
      <c r="Y332" s="8"/>
      <c r="Z332" s="8"/>
    </row>
    <row r="333" spans="1:26" ht="15.75" customHeight="1">
      <c r="A333" s="8"/>
      <c r="B333" s="8"/>
      <c r="C333" s="8"/>
      <c r="D333" s="8"/>
      <c r="E333" s="68"/>
      <c r="F333" s="68"/>
      <c r="G333" s="68"/>
      <c r="H333" s="68"/>
      <c r="I333" s="68"/>
      <c r="J333" s="68"/>
      <c r="K333" s="8"/>
      <c r="L333" s="8"/>
      <c r="M333" s="50"/>
      <c r="N333" s="8"/>
      <c r="O333" s="50"/>
      <c r="P333" s="8"/>
      <c r="Q333" s="8"/>
      <c r="R333" s="8"/>
      <c r="S333" s="8"/>
      <c r="T333" s="8"/>
      <c r="U333" s="8"/>
      <c r="V333" s="8"/>
      <c r="W333" s="8"/>
      <c r="X333" s="8"/>
      <c r="Y333" s="8"/>
      <c r="Z333" s="8"/>
    </row>
    <row r="334" spans="1:26" ht="15.75" customHeight="1">
      <c r="A334" s="8"/>
      <c r="B334" s="8"/>
      <c r="C334" s="8"/>
      <c r="D334" s="8"/>
      <c r="E334" s="68"/>
      <c r="F334" s="68"/>
      <c r="G334" s="68"/>
      <c r="H334" s="68"/>
      <c r="I334" s="68"/>
      <c r="J334" s="68"/>
      <c r="K334" s="8"/>
      <c r="L334" s="8"/>
      <c r="M334" s="50"/>
      <c r="N334" s="8"/>
      <c r="O334" s="50"/>
      <c r="P334" s="8"/>
      <c r="Q334" s="8"/>
      <c r="R334" s="8"/>
      <c r="S334" s="8"/>
      <c r="T334" s="8"/>
      <c r="U334" s="8"/>
      <c r="V334" s="8"/>
      <c r="W334" s="8"/>
      <c r="X334" s="8"/>
      <c r="Y334" s="8"/>
      <c r="Z334" s="8"/>
    </row>
    <row r="335" spans="1:26" ht="15.75" customHeight="1">
      <c r="A335" s="8"/>
      <c r="B335" s="8"/>
      <c r="C335" s="8"/>
      <c r="D335" s="8"/>
      <c r="E335" s="68"/>
      <c r="F335" s="68"/>
      <c r="G335" s="68"/>
      <c r="H335" s="68"/>
      <c r="I335" s="68"/>
      <c r="J335" s="68"/>
      <c r="K335" s="8"/>
      <c r="L335" s="8"/>
      <c r="M335" s="50"/>
      <c r="N335" s="8"/>
      <c r="O335" s="50"/>
      <c r="P335" s="8"/>
      <c r="Q335" s="8"/>
      <c r="R335" s="8"/>
      <c r="S335" s="8"/>
      <c r="T335" s="8"/>
      <c r="U335" s="8"/>
      <c r="V335" s="8"/>
      <c r="W335" s="8"/>
      <c r="X335" s="8"/>
      <c r="Y335" s="8"/>
      <c r="Z335" s="8"/>
    </row>
    <row r="336" spans="1:26" ht="15.75" customHeight="1">
      <c r="A336" s="8"/>
      <c r="B336" s="8"/>
      <c r="C336" s="8"/>
      <c r="D336" s="8"/>
      <c r="E336" s="68"/>
      <c r="F336" s="68"/>
      <c r="G336" s="68"/>
      <c r="H336" s="68"/>
      <c r="I336" s="68"/>
      <c r="J336" s="68"/>
      <c r="K336" s="8"/>
      <c r="L336" s="8"/>
      <c r="M336" s="50"/>
      <c r="N336" s="8"/>
      <c r="O336" s="50"/>
      <c r="P336" s="8"/>
      <c r="Q336" s="8"/>
      <c r="R336" s="8"/>
      <c r="S336" s="8"/>
      <c r="T336" s="8"/>
      <c r="U336" s="8"/>
      <c r="V336" s="8"/>
      <c r="W336" s="8"/>
      <c r="X336" s="8"/>
      <c r="Y336" s="8"/>
      <c r="Z336" s="8"/>
    </row>
    <row r="337" spans="1:26" ht="15.75" customHeight="1">
      <c r="A337" s="8"/>
      <c r="B337" s="8"/>
      <c r="C337" s="8"/>
      <c r="D337" s="8"/>
      <c r="E337" s="68"/>
      <c r="F337" s="68"/>
      <c r="G337" s="68"/>
      <c r="H337" s="68"/>
      <c r="I337" s="68"/>
      <c r="J337" s="68"/>
      <c r="K337" s="8"/>
      <c r="L337" s="8"/>
      <c r="M337" s="50"/>
      <c r="N337" s="8"/>
      <c r="O337" s="50"/>
      <c r="P337" s="8"/>
      <c r="Q337" s="8"/>
      <c r="R337" s="8"/>
      <c r="S337" s="8"/>
      <c r="T337" s="8"/>
      <c r="U337" s="8"/>
      <c r="V337" s="8"/>
      <c r="W337" s="8"/>
      <c r="X337" s="8"/>
      <c r="Y337" s="8"/>
      <c r="Z337" s="8"/>
    </row>
    <row r="338" spans="1:26" ht="15.75" customHeight="1">
      <c r="A338" s="8"/>
      <c r="B338" s="8"/>
      <c r="C338" s="8"/>
      <c r="D338" s="8"/>
      <c r="E338" s="68"/>
      <c r="F338" s="68"/>
      <c r="G338" s="68"/>
      <c r="H338" s="68"/>
      <c r="I338" s="68"/>
      <c r="J338" s="68"/>
      <c r="K338" s="8"/>
      <c r="L338" s="8"/>
      <c r="M338" s="50"/>
      <c r="N338" s="8"/>
      <c r="O338" s="50"/>
      <c r="P338" s="8"/>
      <c r="Q338" s="8"/>
      <c r="R338" s="8"/>
      <c r="S338" s="8"/>
      <c r="T338" s="8"/>
      <c r="U338" s="8"/>
      <c r="V338" s="8"/>
      <c r="W338" s="8"/>
      <c r="X338" s="8"/>
      <c r="Y338" s="8"/>
      <c r="Z338" s="8"/>
    </row>
    <row r="339" spans="1:26" ht="15.75" customHeight="1">
      <c r="A339" s="8"/>
      <c r="B339" s="8"/>
      <c r="C339" s="8"/>
      <c r="D339" s="8"/>
      <c r="E339" s="68"/>
      <c r="F339" s="68"/>
      <c r="G339" s="68"/>
      <c r="H339" s="68"/>
      <c r="I339" s="68"/>
      <c r="J339" s="68"/>
      <c r="K339" s="8"/>
      <c r="L339" s="8"/>
      <c r="M339" s="50"/>
      <c r="N339" s="8"/>
      <c r="O339" s="50"/>
      <c r="P339" s="8"/>
      <c r="Q339" s="8"/>
      <c r="R339" s="8"/>
      <c r="S339" s="8"/>
      <c r="T339" s="8"/>
      <c r="U339" s="8"/>
      <c r="V339" s="8"/>
      <c r="W339" s="8"/>
      <c r="X339" s="8"/>
      <c r="Y339" s="8"/>
      <c r="Z339" s="8"/>
    </row>
    <row r="340" spans="1:26" ht="15.75" customHeight="1">
      <c r="A340" s="8"/>
      <c r="B340" s="8"/>
      <c r="C340" s="8"/>
      <c r="D340" s="8"/>
      <c r="E340" s="68"/>
      <c r="F340" s="68"/>
      <c r="G340" s="68"/>
      <c r="H340" s="68"/>
      <c r="I340" s="68"/>
      <c r="J340" s="68"/>
      <c r="K340" s="8"/>
      <c r="L340" s="8"/>
      <c r="M340" s="50"/>
      <c r="N340" s="8"/>
      <c r="O340" s="50"/>
      <c r="P340" s="8"/>
      <c r="Q340" s="8"/>
      <c r="R340" s="8"/>
      <c r="S340" s="8"/>
      <c r="T340" s="8"/>
      <c r="U340" s="8"/>
      <c r="V340" s="8"/>
      <c r="W340" s="8"/>
      <c r="X340" s="8"/>
      <c r="Y340" s="8"/>
      <c r="Z340" s="8"/>
    </row>
    <row r="341" spans="1:26" ht="15.75" customHeight="1">
      <c r="A341" s="8"/>
      <c r="B341" s="8"/>
      <c r="C341" s="8"/>
      <c r="D341" s="8"/>
      <c r="E341" s="68"/>
      <c r="F341" s="68"/>
      <c r="G341" s="68"/>
      <c r="H341" s="68"/>
      <c r="I341" s="68"/>
      <c r="J341" s="68"/>
      <c r="K341" s="8"/>
      <c r="L341" s="8"/>
      <c r="M341" s="50"/>
      <c r="N341" s="8"/>
      <c r="O341" s="50"/>
      <c r="P341" s="8"/>
      <c r="Q341" s="8"/>
      <c r="R341" s="8"/>
      <c r="S341" s="8"/>
      <c r="T341" s="8"/>
      <c r="U341" s="8"/>
      <c r="V341" s="8"/>
      <c r="W341" s="8"/>
      <c r="X341" s="8"/>
      <c r="Y341" s="8"/>
      <c r="Z341" s="8"/>
    </row>
    <row r="342" spans="1:26" ht="15.75" customHeight="1">
      <c r="A342" s="8"/>
      <c r="B342" s="8"/>
      <c r="C342" s="8"/>
      <c r="D342" s="8"/>
      <c r="E342" s="68"/>
      <c r="F342" s="68"/>
      <c r="G342" s="68"/>
      <c r="H342" s="68"/>
      <c r="I342" s="68"/>
      <c r="J342" s="68"/>
      <c r="K342" s="8"/>
      <c r="L342" s="8"/>
      <c r="M342" s="50"/>
      <c r="N342" s="8"/>
      <c r="O342" s="50"/>
      <c r="P342" s="8"/>
      <c r="Q342" s="8"/>
      <c r="R342" s="8"/>
      <c r="S342" s="8"/>
      <c r="T342" s="8"/>
      <c r="U342" s="8"/>
      <c r="V342" s="8"/>
      <c r="W342" s="8"/>
      <c r="X342" s="8"/>
      <c r="Y342" s="8"/>
      <c r="Z342" s="8"/>
    </row>
    <row r="343" spans="1:26" ht="15.75" customHeight="1">
      <c r="A343" s="8"/>
      <c r="B343" s="8"/>
      <c r="C343" s="8"/>
      <c r="D343" s="8"/>
      <c r="E343" s="68"/>
      <c r="F343" s="68"/>
      <c r="G343" s="68"/>
      <c r="H343" s="68"/>
      <c r="I343" s="68"/>
      <c r="J343" s="68"/>
      <c r="K343" s="8"/>
      <c r="L343" s="8"/>
      <c r="M343" s="50"/>
      <c r="N343" s="8"/>
      <c r="O343" s="50"/>
      <c r="P343" s="8"/>
      <c r="Q343" s="8"/>
      <c r="R343" s="8"/>
      <c r="S343" s="8"/>
      <c r="T343" s="8"/>
      <c r="U343" s="8"/>
      <c r="V343" s="8"/>
      <c r="W343" s="8"/>
      <c r="X343" s="8"/>
      <c r="Y343" s="8"/>
      <c r="Z343" s="8"/>
    </row>
    <row r="344" spans="1:26" ht="15.75" customHeight="1">
      <c r="A344" s="8"/>
      <c r="B344" s="8"/>
      <c r="C344" s="8"/>
      <c r="D344" s="8"/>
      <c r="E344" s="68"/>
      <c r="F344" s="68"/>
      <c r="G344" s="68"/>
      <c r="H344" s="68"/>
      <c r="I344" s="68"/>
      <c r="J344" s="68"/>
      <c r="K344" s="8"/>
      <c r="L344" s="8"/>
      <c r="M344" s="50"/>
      <c r="N344" s="8"/>
      <c r="O344" s="50"/>
      <c r="P344" s="8"/>
      <c r="Q344" s="8"/>
      <c r="R344" s="8"/>
      <c r="S344" s="8"/>
      <c r="T344" s="8"/>
      <c r="U344" s="8"/>
      <c r="V344" s="8"/>
      <c r="W344" s="8"/>
      <c r="X344" s="8"/>
      <c r="Y344" s="8"/>
      <c r="Z344" s="8"/>
    </row>
    <row r="345" spans="1:26" ht="15.75" customHeight="1">
      <c r="A345" s="8"/>
      <c r="B345" s="8"/>
      <c r="C345" s="8"/>
      <c r="D345" s="8"/>
      <c r="E345" s="68"/>
      <c r="F345" s="68"/>
      <c r="G345" s="68"/>
      <c r="H345" s="68"/>
      <c r="I345" s="68"/>
      <c r="J345" s="68"/>
      <c r="K345" s="8"/>
      <c r="L345" s="8"/>
      <c r="M345" s="50"/>
      <c r="N345" s="8"/>
      <c r="O345" s="50"/>
      <c r="P345" s="8"/>
      <c r="Q345" s="8"/>
      <c r="R345" s="8"/>
      <c r="S345" s="8"/>
      <c r="T345" s="8"/>
      <c r="U345" s="8"/>
      <c r="V345" s="8"/>
      <c r="W345" s="8"/>
      <c r="X345" s="8"/>
      <c r="Y345" s="8"/>
      <c r="Z345" s="8"/>
    </row>
    <row r="346" spans="1:26" ht="15.75" customHeight="1">
      <c r="A346" s="8"/>
      <c r="B346" s="8"/>
      <c r="C346" s="8"/>
      <c r="D346" s="8"/>
      <c r="E346" s="68"/>
      <c r="F346" s="68"/>
      <c r="G346" s="68"/>
      <c r="H346" s="68"/>
      <c r="I346" s="68"/>
      <c r="J346" s="68"/>
      <c r="K346" s="8"/>
      <c r="L346" s="8"/>
      <c r="M346" s="50"/>
      <c r="N346" s="8"/>
      <c r="O346" s="50"/>
      <c r="P346" s="8"/>
      <c r="Q346" s="8"/>
      <c r="R346" s="8"/>
      <c r="S346" s="8"/>
      <c r="T346" s="8"/>
      <c r="U346" s="8"/>
      <c r="V346" s="8"/>
      <c r="W346" s="8"/>
      <c r="X346" s="8"/>
      <c r="Y346" s="8"/>
      <c r="Z346" s="8"/>
    </row>
    <row r="347" spans="1:26" ht="15.75" customHeight="1">
      <c r="A347" s="8"/>
      <c r="B347" s="8"/>
      <c r="C347" s="8"/>
      <c r="D347" s="8"/>
      <c r="E347" s="68"/>
      <c r="F347" s="68"/>
      <c r="G347" s="68"/>
      <c r="H347" s="68"/>
      <c r="I347" s="68"/>
      <c r="J347" s="68"/>
      <c r="K347" s="8"/>
      <c r="L347" s="8"/>
      <c r="M347" s="50"/>
      <c r="N347" s="8"/>
      <c r="O347" s="50"/>
      <c r="P347" s="8"/>
      <c r="Q347" s="8"/>
      <c r="R347" s="8"/>
      <c r="S347" s="8"/>
      <c r="T347" s="8"/>
      <c r="U347" s="8"/>
      <c r="V347" s="8"/>
      <c r="W347" s="8"/>
      <c r="X347" s="8"/>
      <c r="Y347" s="8"/>
      <c r="Z347" s="8"/>
    </row>
    <row r="348" spans="1:26" ht="15.75" customHeight="1">
      <c r="A348" s="8"/>
      <c r="B348" s="8"/>
      <c r="C348" s="8"/>
      <c r="D348" s="8"/>
      <c r="E348" s="68"/>
      <c r="F348" s="68"/>
      <c r="G348" s="68"/>
      <c r="H348" s="68"/>
      <c r="I348" s="68"/>
      <c r="J348" s="68"/>
      <c r="K348" s="8"/>
      <c r="L348" s="8"/>
      <c r="M348" s="50"/>
      <c r="N348" s="8"/>
      <c r="O348" s="50"/>
      <c r="P348" s="8"/>
      <c r="Q348" s="8"/>
      <c r="R348" s="8"/>
      <c r="S348" s="8"/>
      <c r="T348" s="8"/>
      <c r="U348" s="8"/>
      <c r="V348" s="8"/>
      <c r="W348" s="8"/>
      <c r="X348" s="8"/>
      <c r="Y348" s="8"/>
      <c r="Z348" s="8"/>
    </row>
    <row r="349" spans="1:26" ht="15.75" customHeight="1">
      <c r="A349" s="8"/>
      <c r="B349" s="8"/>
      <c r="C349" s="8"/>
      <c r="D349" s="8"/>
      <c r="E349" s="68"/>
      <c r="F349" s="68"/>
      <c r="G349" s="68"/>
      <c r="H349" s="68"/>
      <c r="I349" s="68"/>
      <c r="J349" s="68"/>
      <c r="K349" s="8"/>
      <c r="L349" s="8"/>
      <c r="M349" s="50"/>
      <c r="N349" s="8"/>
      <c r="O349" s="50"/>
      <c r="P349" s="8"/>
      <c r="Q349" s="8"/>
      <c r="R349" s="8"/>
      <c r="S349" s="8"/>
      <c r="T349" s="8"/>
      <c r="U349" s="8"/>
      <c r="V349" s="8"/>
      <c r="W349" s="8"/>
      <c r="X349" s="8"/>
      <c r="Y349" s="8"/>
      <c r="Z349" s="8"/>
    </row>
    <row r="350" spans="1:26" ht="15.75" customHeight="1">
      <c r="A350" s="8"/>
      <c r="B350" s="8"/>
      <c r="C350" s="8"/>
      <c r="D350" s="8"/>
      <c r="E350" s="68"/>
      <c r="F350" s="68"/>
      <c r="G350" s="68"/>
      <c r="H350" s="68"/>
      <c r="I350" s="68"/>
      <c r="J350" s="68"/>
      <c r="K350" s="8"/>
      <c r="L350" s="8"/>
      <c r="M350" s="50"/>
      <c r="N350" s="8"/>
      <c r="O350" s="50"/>
      <c r="P350" s="8"/>
      <c r="Q350" s="8"/>
      <c r="R350" s="8"/>
      <c r="S350" s="8"/>
      <c r="T350" s="8"/>
      <c r="U350" s="8"/>
      <c r="V350" s="8"/>
      <c r="W350" s="8"/>
      <c r="X350" s="8"/>
      <c r="Y350" s="8"/>
      <c r="Z350" s="8"/>
    </row>
    <row r="351" spans="1:26" ht="15.75" customHeight="1">
      <c r="A351" s="8"/>
      <c r="B351" s="8"/>
      <c r="C351" s="8"/>
      <c r="D351" s="8"/>
      <c r="E351" s="68"/>
      <c r="F351" s="68"/>
      <c r="G351" s="68"/>
      <c r="H351" s="68"/>
      <c r="I351" s="68"/>
      <c r="J351" s="68"/>
      <c r="K351" s="8"/>
      <c r="L351" s="8"/>
      <c r="M351" s="50"/>
      <c r="N351" s="8"/>
      <c r="O351" s="50"/>
      <c r="P351" s="8"/>
      <c r="Q351" s="8"/>
      <c r="R351" s="8"/>
      <c r="S351" s="8"/>
      <c r="T351" s="8"/>
      <c r="U351" s="8"/>
      <c r="V351" s="8"/>
      <c r="W351" s="8"/>
      <c r="X351" s="8"/>
      <c r="Y351" s="8"/>
      <c r="Z351" s="8"/>
    </row>
    <row r="352" spans="1:26" ht="15.75" customHeight="1">
      <c r="A352" s="8"/>
      <c r="B352" s="8"/>
      <c r="C352" s="8"/>
      <c r="D352" s="8"/>
      <c r="E352" s="68"/>
      <c r="F352" s="68"/>
      <c r="G352" s="68"/>
      <c r="H352" s="68"/>
      <c r="I352" s="68"/>
      <c r="J352" s="68"/>
      <c r="K352" s="8"/>
      <c r="L352" s="8"/>
      <c r="M352" s="50"/>
      <c r="N352" s="8"/>
      <c r="O352" s="50"/>
      <c r="P352" s="8"/>
      <c r="Q352" s="8"/>
      <c r="R352" s="8"/>
      <c r="S352" s="8"/>
      <c r="T352" s="8"/>
      <c r="U352" s="8"/>
      <c r="V352" s="8"/>
      <c r="W352" s="8"/>
      <c r="X352" s="8"/>
      <c r="Y352" s="8"/>
      <c r="Z352" s="8"/>
    </row>
    <row r="353" spans="1:26" ht="15.75" customHeight="1">
      <c r="A353" s="8"/>
      <c r="B353" s="8"/>
      <c r="C353" s="8"/>
      <c r="D353" s="8"/>
      <c r="E353" s="68"/>
      <c r="F353" s="68"/>
      <c r="G353" s="68"/>
      <c r="H353" s="68"/>
      <c r="I353" s="68"/>
      <c r="J353" s="68"/>
      <c r="K353" s="8"/>
      <c r="L353" s="8"/>
      <c r="M353" s="50"/>
      <c r="N353" s="8"/>
      <c r="O353" s="50"/>
      <c r="P353" s="8"/>
      <c r="Q353" s="8"/>
      <c r="R353" s="8"/>
      <c r="S353" s="8"/>
      <c r="T353" s="8"/>
      <c r="U353" s="8"/>
      <c r="V353" s="8"/>
      <c r="W353" s="8"/>
      <c r="X353" s="8"/>
      <c r="Y353" s="8"/>
      <c r="Z353" s="8"/>
    </row>
    <row r="354" spans="1:26" ht="15.75" customHeight="1">
      <c r="A354" s="8"/>
      <c r="B354" s="8"/>
      <c r="C354" s="8"/>
      <c r="D354" s="8"/>
      <c r="E354" s="68"/>
      <c r="F354" s="68"/>
      <c r="G354" s="68"/>
      <c r="H354" s="68"/>
      <c r="I354" s="68"/>
      <c r="J354" s="68"/>
      <c r="K354" s="8"/>
      <c r="L354" s="8"/>
      <c r="M354" s="50"/>
      <c r="N354" s="8"/>
      <c r="O354" s="50"/>
      <c r="P354" s="8"/>
      <c r="Q354" s="8"/>
      <c r="R354" s="8"/>
      <c r="S354" s="8"/>
      <c r="T354" s="8"/>
      <c r="U354" s="8"/>
      <c r="V354" s="8"/>
      <c r="W354" s="8"/>
      <c r="X354" s="8"/>
      <c r="Y354" s="8"/>
      <c r="Z354" s="8"/>
    </row>
    <row r="355" spans="1:26" ht="15.75" customHeight="1">
      <c r="A355" s="8"/>
      <c r="B355" s="8"/>
      <c r="C355" s="8"/>
      <c r="D355" s="8"/>
      <c r="E355" s="68"/>
      <c r="F355" s="68"/>
      <c r="G355" s="68"/>
      <c r="H355" s="68"/>
      <c r="I355" s="68"/>
      <c r="J355" s="68"/>
      <c r="K355" s="8"/>
      <c r="L355" s="8"/>
      <c r="M355" s="50"/>
      <c r="N355" s="8"/>
      <c r="O355" s="50"/>
      <c r="P355" s="8"/>
      <c r="Q355" s="8"/>
      <c r="R355" s="8"/>
      <c r="S355" s="8"/>
      <c r="T355" s="8"/>
      <c r="U355" s="8"/>
      <c r="V355" s="8"/>
      <c r="W355" s="8"/>
      <c r="X355" s="8"/>
      <c r="Y355" s="8"/>
      <c r="Z355" s="8"/>
    </row>
    <row r="356" spans="1:26" ht="15.75" customHeight="1">
      <c r="A356" s="8"/>
      <c r="B356" s="8"/>
      <c r="C356" s="8"/>
      <c r="D356" s="8"/>
      <c r="E356" s="68"/>
      <c r="F356" s="68"/>
      <c r="G356" s="68"/>
      <c r="H356" s="68"/>
      <c r="I356" s="68"/>
      <c r="J356" s="68"/>
      <c r="K356" s="8"/>
      <c r="L356" s="8"/>
      <c r="M356" s="50"/>
      <c r="N356" s="8"/>
      <c r="O356" s="50"/>
      <c r="P356" s="8"/>
      <c r="Q356" s="8"/>
      <c r="R356" s="8"/>
      <c r="S356" s="8"/>
      <c r="T356" s="8"/>
      <c r="U356" s="8"/>
      <c r="V356" s="8"/>
      <c r="W356" s="8"/>
      <c r="X356" s="8"/>
      <c r="Y356" s="8"/>
      <c r="Z356" s="8"/>
    </row>
    <row r="357" spans="1:26" ht="15.75" customHeight="1">
      <c r="A357" s="8"/>
      <c r="B357" s="8"/>
      <c r="C357" s="8"/>
      <c r="D357" s="8"/>
      <c r="E357" s="68"/>
      <c r="F357" s="68"/>
      <c r="G357" s="68"/>
      <c r="H357" s="68"/>
      <c r="I357" s="68"/>
      <c r="J357" s="68"/>
      <c r="K357" s="8"/>
      <c r="L357" s="8"/>
      <c r="M357" s="50"/>
      <c r="N357" s="8"/>
      <c r="O357" s="50"/>
      <c r="P357" s="8"/>
      <c r="Q357" s="8"/>
      <c r="R357" s="8"/>
      <c r="S357" s="8"/>
      <c r="T357" s="8"/>
      <c r="U357" s="8"/>
      <c r="V357" s="8"/>
      <c r="W357" s="8"/>
      <c r="X357" s="8"/>
      <c r="Y357" s="8"/>
      <c r="Z357" s="8"/>
    </row>
    <row r="358" spans="1:26" ht="15.75" customHeight="1">
      <c r="A358" s="8"/>
      <c r="B358" s="8"/>
      <c r="C358" s="8"/>
      <c r="D358" s="8"/>
      <c r="E358" s="68"/>
      <c r="F358" s="68"/>
      <c r="G358" s="68"/>
      <c r="H358" s="68"/>
      <c r="I358" s="68"/>
      <c r="J358" s="68"/>
      <c r="K358" s="8"/>
      <c r="L358" s="8"/>
      <c r="M358" s="50"/>
      <c r="N358" s="8"/>
      <c r="O358" s="50"/>
      <c r="P358" s="8"/>
      <c r="Q358" s="8"/>
      <c r="R358" s="8"/>
      <c r="S358" s="8"/>
      <c r="T358" s="8"/>
      <c r="U358" s="8"/>
      <c r="V358" s="8"/>
      <c r="W358" s="8"/>
      <c r="X358" s="8"/>
      <c r="Y358" s="8"/>
      <c r="Z358" s="8"/>
    </row>
    <row r="359" spans="1:26" ht="15.75" customHeight="1">
      <c r="A359" s="8"/>
      <c r="B359" s="8"/>
      <c r="C359" s="8"/>
      <c r="D359" s="8"/>
      <c r="E359" s="68"/>
      <c r="F359" s="68"/>
      <c r="G359" s="68"/>
      <c r="H359" s="68"/>
      <c r="I359" s="68"/>
      <c r="J359" s="68"/>
      <c r="K359" s="8"/>
      <c r="L359" s="8"/>
      <c r="M359" s="50"/>
      <c r="N359" s="8"/>
      <c r="O359" s="50"/>
      <c r="P359" s="8"/>
      <c r="Q359" s="8"/>
      <c r="R359" s="8"/>
      <c r="S359" s="8"/>
      <c r="T359" s="8"/>
      <c r="U359" s="8"/>
      <c r="V359" s="8"/>
      <c r="W359" s="8"/>
      <c r="X359" s="8"/>
      <c r="Y359" s="8"/>
      <c r="Z359" s="8"/>
    </row>
    <row r="360" spans="1:26" ht="15.75" customHeight="1">
      <c r="A360" s="8"/>
      <c r="B360" s="8"/>
      <c r="C360" s="8"/>
      <c r="D360" s="8"/>
      <c r="E360" s="68"/>
      <c r="F360" s="68"/>
      <c r="G360" s="68"/>
      <c r="H360" s="68"/>
      <c r="I360" s="68"/>
      <c r="J360" s="68"/>
      <c r="K360" s="8"/>
      <c r="L360" s="8"/>
      <c r="M360" s="50"/>
      <c r="N360" s="8"/>
      <c r="O360" s="50"/>
      <c r="P360" s="8"/>
      <c r="Q360" s="8"/>
      <c r="R360" s="8"/>
      <c r="S360" s="8"/>
      <c r="T360" s="8"/>
      <c r="U360" s="8"/>
      <c r="V360" s="8"/>
      <c r="W360" s="8"/>
      <c r="X360" s="8"/>
      <c r="Y360" s="8"/>
      <c r="Z360" s="8"/>
    </row>
    <row r="361" spans="1:26" ht="15.75" customHeight="1">
      <c r="A361" s="8"/>
      <c r="B361" s="8"/>
      <c r="C361" s="8"/>
      <c r="D361" s="8"/>
      <c r="E361" s="68"/>
      <c r="F361" s="68"/>
      <c r="G361" s="68"/>
      <c r="H361" s="68"/>
      <c r="I361" s="68"/>
      <c r="J361" s="68"/>
      <c r="K361" s="8"/>
      <c r="L361" s="8"/>
      <c r="M361" s="50"/>
      <c r="N361" s="8"/>
      <c r="O361" s="50"/>
      <c r="P361" s="8"/>
      <c r="Q361" s="8"/>
      <c r="R361" s="8"/>
      <c r="S361" s="8"/>
      <c r="T361" s="8"/>
      <c r="U361" s="8"/>
      <c r="V361" s="8"/>
      <c r="W361" s="8"/>
      <c r="X361" s="8"/>
      <c r="Y361" s="8"/>
      <c r="Z361" s="8"/>
    </row>
    <row r="362" spans="1:26" ht="15.75" customHeight="1">
      <c r="A362" s="8"/>
      <c r="B362" s="8"/>
      <c r="C362" s="8"/>
      <c r="D362" s="8"/>
      <c r="E362" s="68"/>
      <c r="F362" s="68"/>
      <c r="G362" s="68"/>
      <c r="H362" s="68"/>
      <c r="I362" s="68"/>
      <c r="J362" s="68"/>
      <c r="K362" s="8"/>
      <c r="L362" s="8"/>
      <c r="M362" s="50"/>
      <c r="N362" s="8"/>
      <c r="O362" s="50"/>
      <c r="P362" s="8"/>
      <c r="Q362" s="8"/>
      <c r="R362" s="8"/>
      <c r="S362" s="8"/>
      <c r="T362" s="8"/>
      <c r="U362" s="8"/>
      <c r="V362" s="8"/>
      <c r="W362" s="8"/>
      <c r="X362" s="8"/>
      <c r="Y362" s="8"/>
      <c r="Z362" s="8"/>
    </row>
    <row r="363" spans="1:26" ht="15.75" customHeight="1">
      <c r="A363" s="8"/>
      <c r="B363" s="8"/>
      <c r="C363" s="8"/>
      <c r="D363" s="8"/>
      <c r="E363" s="68"/>
      <c r="F363" s="68"/>
      <c r="G363" s="68"/>
      <c r="H363" s="68"/>
      <c r="I363" s="68"/>
      <c r="J363" s="68"/>
      <c r="K363" s="8"/>
      <c r="L363" s="8"/>
      <c r="M363" s="50"/>
      <c r="N363" s="8"/>
      <c r="O363" s="50"/>
      <c r="P363" s="8"/>
      <c r="Q363" s="8"/>
      <c r="R363" s="8"/>
      <c r="S363" s="8"/>
      <c r="T363" s="8"/>
      <c r="U363" s="8"/>
      <c r="V363" s="8"/>
      <c r="W363" s="8"/>
      <c r="X363" s="8"/>
      <c r="Y363" s="8"/>
      <c r="Z363" s="8"/>
    </row>
    <row r="364" spans="1:26" ht="15.75" customHeight="1">
      <c r="A364" s="8"/>
      <c r="B364" s="8"/>
      <c r="C364" s="8"/>
      <c r="D364" s="8"/>
      <c r="E364" s="68"/>
      <c r="F364" s="68"/>
      <c r="G364" s="68"/>
      <c r="H364" s="68"/>
      <c r="I364" s="68"/>
      <c r="J364" s="68"/>
      <c r="K364" s="8"/>
      <c r="L364" s="8"/>
      <c r="M364" s="50"/>
      <c r="N364" s="8"/>
      <c r="O364" s="50"/>
      <c r="P364" s="8"/>
      <c r="Q364" s="8"/>
      <c r="R364" s="8"/>
      <c r="S364" s="8"/>
      <c r="T364" s="8"/>
      <c r="U364" s="8"/>
      <c r="V364" s="8"/>
      <c r="W364" s="8"/>
      <c r="X364" s="8"/>
      <c r="Y364" s="8"/>
      <c r="Z364" s="8"/>
    </row>
    <row r="365" spans="1:26" ht="15.75" customHeight="1">
      <c r="A365" s="8"/>
      <c r="B365" s="8"/>
      <c r="C365" s="8"/>
      <c r="D365" s="8"/>
      <c r="E365" s="68"/>
      <c r="F365" s="68"/>
      <c r="G365" s="68"/>
      <c r="H365" s="68"/>
      <c r="I365" s="68"/>
      <c r="J365" s="68"/>
      <c r="K365" s="8"/>
      <c r="L365" s="8"/>
      <c r="M365" s="50"/>
      <c r="N365" s="8"/>
      <c r="O365" s="50"/>
      <c r="P365" s="8"/>
      <c r="Q365" s="8"/>
      <c r="R365" s="8"/>
      <c r="S365" s="8"/>
      <c r="T365" s="8"/>
      <c r="U365" s="8"/>
      <c r="V365" s="8"/>
      <c r="W365" s="8"/>
      <c r="X365" s="8"/>
      <c r="Y365" s="8"/>
      <c r="Z365" s="8"/>
    </row>
    <row r="366" spans="1:26" ht="15.75" customHeight="1">
      <c r="A366" s="8"/>
      <c r="B366" s="8"/>
      <c r="C366" s="8"/>
      <c r="D366" s="8"/>
      <c r="E366" s="68"/>
      <c r="F366" s="68"/>
      <c r="G366" s="68"/>
      <c r="H366" s="68"/>
      <c r="I366" s="68"/>
      <c r="J366" s="68"/>
      <c r="K366" s="8"/>
      <c r="L366" s="8"/>
      <c r="M366" s="50"/>
      <c r="N366" s="8"/>
      <c r="O366" s="50"/>
      <c r="P366" s="8"/>
      <c r="Q366" s="8"/>
      <c r="R366" s="8"/>
      <c r="S366" s="8"/>
      <c r="T366" s="8"/>
      <c r="U366" s="8"/>
      <c r="V366" s="8"/>
      <c r="W366" s="8"/>
      <c r="X366" s="8"/>
      <c r="Y366" s="8"/>
      <c r="Z366" s="8"/>
    </row>
    <row r="367" spans="1:26" ht="15.75" customHeight="1">
      <c r="A367" s="8"/>
      <c r="B367" s="8"/>
      <c r="C367" s="8"/>
      <c r="D367" s="8"/>
      <c r="E367" s="68"/>
      <c r="F367" s="68"/>
      <c r="G367" s="68"/>
      <c r="H367" s="68"/>
      <c r="I367" s="68"/>
      <c r="J367" s="68"/>
      <c r="K367" s="8"/>
      <c r="L367" s="8"/>
      <c r="M367" s="50"/>
      <c r="N367" s="8"/>
      <c r="O367" s="50"/>
      <c r="P367" s="8"/>
      <c r="Q367" s="8"/>
      <c r="R367" s="8"/>
      <c r="S367" s="8"/>
      <c r="T367" s="8"/>
      <c r="U367" s="8"/>
      <c r="V367" s="8"/>
      <c r="W367" s="8"/>
      <c r="X367" s="8"/>
      <c r="Y367" s="8"/>
      <c r="Z367" s="8"/>
    </row>
    <row r="368" spans="1:26" ht="15.75" customHeight="1">
      <c r="A368" s="8"/>
      <c r="B368" s="8"/>
      <c r="C368" s="8"/>
      <c r="D368" s="8"/>
      <c r="E368" s="68"/>
      <c r="F368" s="68"/>
      <c r="G368" s="68"/>
      <c r="H368" s="68"/>
      <c r="I368" s="68"/>
      <c r="J368" s="68"/>
      <c r="K368" s="8"/>
      <c r="L368" s="8"/>
      <c r="M368" s="50"/>
      <c r="N368" s="8"/>
      <c r="O368" s="50"/>
      <c r="P368" s="8"/>
      <c r="Q368" s="8"/>
      <c r="R368" s="8"/>
      <c r="S368" s="8"/>
      <c r="T368" s="8"/>
      <c r="U368" s="8"/>
      <c r="V368" s="8"/>
      <c r="W368" s="8"/>
      <c r="X368" s="8"/>
      <c r="Y368" s="8"/>
      <c r="Z368" s="8"/>
    </row>
    <row r="369" spans="1:26" ht="15.75" customHeight="1">
      <c r="A369" s="8"/>
      <c r="B369" s="8"/>
      <c r="C369" s="8"/>
      <c r="D369" s="8"/>
      <c r="E369" s="68"/>
      <c r="F369" s="68"/>
      <c r="G369" s="68"/>
      <c r="H369" s="68"/>
      <c r="I369" s="68"/>
      <c r="J369" s="68"/>
      <c r="K369" s="8"/>
      <c r="L369" s="8"/>
      <c r="M369" s="50"/>
      <c r="N369" s="8"/>
      <c r="O369" s="50"/>
      <c r="P369" s="8"/>
      <c r="Q369" s="8"/>
      <c r="R369" s="8"/>
      <c r="S369" s="8"/>
      <c r="T369" s="8"/>
      <c r="U369" s="8"/>
      <c r="V369" s="8"/>
      <c r="W369" s="8"/>
      <c r="X369" s="8"/>
      <c r="Y369" s="8"/>
      <c r="Z369" s="8"/>
    </row>
    <row r="370" spans="1:26" ht="15.75" customHeight="1">
      <c r="A370" s="8"/>
      <c r="B370" s="8"/>
      <c r="C370" s="8"/>
      <c r="D370" s="8"/>
      <c r="E370" s="68"/>
      <c r="F370" s="68"/>
      <c r="G370" s="68"/>
      <c r="H370" s="68"/>
      <c r="I370" s="68"/>
      <c r="J370" s="68"/>
      <c r="K370" s="8"/>
      <c r="L370" s="8"/>
      <c r="M370" s="50"/>
      <c r="N370" s="8"/>
      <c r="O370" s="50"/>
      <c r="P370" s="8"/>
      <c r="Q370" s="8"/>
      <c r="R370" s="8"/>
      <c r="S370" s="8"/>
      <c r="T370" s="8"/>
      <c r="U370" s="8"/>
      <c r="V370" s="8"/>
      <c r="W370" s="8"/>
      <c r="X370" s="8"/>
      <c r="Y370" s="8"/>
      <c r="Z370" s="8"/>
    </row>
    <row r="371" spans="1:26" ht="15.75" customHeight="1">
      <c r="A371" s="8"/>
      <c r="B371" s="8"/>
      <c r="C371" s="8"/>
      <c r="D371" s="8"/>
      <c r="E371" s="68"/>
      <c r="F371" s="68"/>
      <c r="G371" s="68"/>
      <c r="H371" s="68"/>
      <c r="I371" s="68"/>
      <c r="J371" s="68"/>
      <c r="K371" s="8"/>
      <c r="L371" s="8"/>
      <c r="M371" s="50"/>
      <c r="N371" s="8"/>
      <c r="O371" s="50"/>
      <c r="P371" s="8"/>
      <c r="Q371" s="8"/>
      <c r="R371" s="8"/>
      <c r="S371" s="8"/>
      <c r="T371" s="8"/>
      <c r="U371" s="8"/>
      <c r="V371" s="8"/>
      <c r="W371" s="8"/>
      <c r="X371" s="8"/>
      <c r="Y371" s="8"/>
      <c r="Z371" s="8"/>
    </row>
    <row r="372" spans="1:26" ht="15.75" customHeight="1">
      <c r="A372" s="8"/>
      <c r="B372" s="8"/>
      <c r="C372" s="8"/>
      <c r="D372" s="8"/>
      <c r="E372" s="68"/>
      <c r="F372" s="68"/>
      <c r="G372" s="68"/>
      <c r="H372" s="68"/>
      <c r="I372" s="68"/>
      <c r="J372" s="68"/>
      <c r="K372" s="8"/>
      <c r="L372" s="8"/>
      <c r="M372" s="50"/>
      <c r="N372" s="8"/>
      <c r="O372" s="50"/>
      <c r="P372" s="8"/>
      <c r="Q372" s="8"/>
      <c r="R372" s="8"/>
      <c r="S372" s="8"/>
      <c r="T372" s="8"/>
      <c r="U372" s="8"/>
      <c r="V372" s="8"/>
      <c r="W372" s="8"/>
      <c r="X372" s="8"/>
      <c r="Y372" s="8"/>
      <c r="Z372" s="8"/>
    </row>
    <row r="373" spans="1:26" ht="15.75" customHeight="1">
      <c r="A373" s="8"/>
      <c r="B373" s="8"/>
      <c r="C373" s="8"/>
      <c r="D373" s="8"/>
      <c r="E373" s="68"/>
      <c r="F373" s="68"/>
      <c r="G373" s="68"/>
      <c r="H373" s="68"/>
      <c r="I373" s="68"/>
      <c r="J373" s="68"/>
      <c r="K373" s="8"/>
      <c r="L373" s="8"/>
      <c r="M373" s="50"/>
      <c r="N373" s="8"/>
      <c r="O373" s="50"/>
      <c r="P373" s="8"/>
      <c r="Q373" s="8"/>
      <c r="R373" s="8"/>
      <c r="S373" s="8"/>
      <c r="T373" s="8"/>
      <c r="U373" s="8"/>
      <c r="V373" s="8"/>
      <c r="W373" s="8"/>
      <c r="X373" s="8"/>
      <c r="Y373" s="8"/>
      <c r="Z373" s="8"/>
    </row>
    <row r="374" spans="1:26" ht="15.75" customHeight="1">
      <c r="A374" s="8"/>
      <c r="B374" s="8"/>
      <c r="C374" s="8"/>
      <c r="D374" s="8"/>
      <c r="E374" s="68"/>
      <c r="F374" s="68"/>
      <c r="G374" s="68"/>
      <c r="H374" s="68"/>
      <c r="I374" s="68"/>
      <c r="J374" s="68"/>
      <c r="K374" s="8"/>
      <c r="L374" s="8"/>
      <c r="M374" s="50"/>
      <c r="N374" s="8"/>
      <c r="O374" s="50"/>
      <c r="P374" s="8"/>
      <c r="Q374" s="8"/>
      <c r="R374" s="8"/>
      <c r="S374" s="8"/>
      <c r="T374" s="8"/>
      <c r="U374" s="8"/>
      <c r="V374" s="8"/>
      <c r="W374" s="8"/>
      <c r="X374" s="8"/>
      <c r="Y374" s="8"/>
      <c r="Z374" s="8"/>
    </row>
    <row r="375" spans="1:26" ht="15.75" customHeight="1">
      <c r="A375" s="8"/>
      <c r="B375" s="8"/>
      <c r="C375" s="8"/>
      <c r="D375" s="8"/>
      <c r="E375" s="68"/>
      <c r="F375" s="68"/>
      <c r="G375" s="68"/>
      <c r="H375" s="68"/>
      <c r="I375" s="68"/>
      <c r="J375" s="68"/>
      <c r="K375" s="8"/>
      <c r="L375" s="8"/>
      <c r="M375" s="50"/>
      <c r="N375" s="8"/>
      <c r="O375" s="50"/>
      <c r="P375" s="8"/>
      <c r="Q375" s="8"/>
      <c r="R375" s="8"/>
      <c r="S375" s="8"/>
      <c r="T375" s="8"/>
      <c r="U375" s="8"/>
      <c r="V375" s="8"/>
      <c r="W375" s="8"/>
      <c r="X375" s="8"/>
      <c r="Y375" s="8"/>
      <c r="Z375" s="8"/>
    </row>
    <row r="376" spans="1:26" ht="15.75" customHeight="1">
      <c r="A376" s="8"/>
      <c r="B376" s="8"/>
      <c r="C376" s="8"/>
      <c r="D376" s="8"/>
      <c r="E376" s="68"/>
      <c r="F376" s="68"/>
      <c r="G376" s="68"/>
      <c r="H376" s="68"/>
      <c r="I376" s="68"/>
      <c r="J376" s="68"/>
      <c r="K376" s="8"/>
      <c r="L376" s="8"/>
      <c r="M376" s="50"/>
      <c r="N376" s="8"/>
      <c r="O376" s="50"/>
      <c r="P376" s="8"/>
      <c r="Q376" s="8"/>
      <c r="R376" s="8"/>
      <c r="S376" s="8"/>
      <c r="T376" s="8"/>
      <c r="U376" s="8"/>
      <c r="V376" s="8"/>
      <c r="W376" s="8"/>
      <c r="X376" s="8"/>
      <c r="Y376" s="8"/>
      <c r="Z376" s="8"/>
    </row>
    <row r="377" spans="1:26" ht="15.75" customHeight="1">
      <c r="A377" s="8"/>
      <c r="B377" s="8"/>
      <c r="C377" s="8"/>
      <c r="D377" s="8"/>
      <c r="E377" s="68"/>
      <c r="F377" s="68"/>
      <c r="G377" s="68"/>
      <c r="H377" s="68"/>
      <c r="I377" s="68"/>
      <c r="J377" s="68"/>
      <c r="K377" s="8"/>
      <c r="L377" s="8"/>
      <c r="M377" s="50"/>
      <c r="N377" s="8"/>
      <c r="O377" s="50"/>
      <c r="P377" s="8"/>
      <c r="Q377" s="8"/>
      <c r="R377" s="8"/>
      <c r="S377" s="8"/>
      <c r="T377" s="8"/>
      <c r="U377" s="8"/>
      <c r="V377" s="8"/>
      <c r="W377" s="8"/>
      <c r="X377" s="8"/>
      <c r="Y377" s="8"/>
      <c r="Z377" s="8"/>
    </row>
    <row r="378" spans="1:26" ht="15.75" customHeight="1">
      <c r="A378" s="8"/>
      <c r="B378" s="8"/>
      <c r="C378" s="8"/>
      <c r="D378" s="8"/>
      <c r="E378" s="68"/>
      <c r="F378" s="68"/>
      <c r="G378" s="68"/>
      <c r="H378" s="68"/>
      <c r="I378" s="68"/>
      <c r="J378" s="68"/>
      <c r="K378" s="8"/>
      <c r="L378" s="8"/>
      <c r="M378" s="50"/>
      <c r="N378" s="8"/>
      <c r="O378" s="50"/>
      <c r="P378" s="8"/>
      <c r="Q378" s="8"/>
      <c r="R378" s="8"/>
      <c r="S378" s="8"/>
      <c r="T378" s="8"/>
      <c r="U378" s="8"/>
      <c r="V378" s="8"/>
      <c r="W378" s="8"/>
      <c r="X378" s="8"/>
      <c r="Y378" s="8"/>
      <c r="Z378" s="8"/>
    </row>
    <row r="379" spans="1:26" ht="15.75" customHeight="1">
      <c r="A379" s="8"/>
      <c r="B379" s="8"/>
      <c r="C379" s="8"/>
      <c r="D379" s="8"/>
      <c r="E379" s="68"/>
      <c r="F379" s="68"/>
      <c r="G379" s="68"/>
      <c r="H379" s="68"/>
      <c r="I379" s="68"/>
      <c r="J379" s="68"/>
      <c r="K379" s="8"/>
      <c r="L379" s="8"/>
      <c r="M379" s="50"/>
      <c r="N379" s="8"/>
      <c r="O379" s="50"/>
      <c r="P379" s="8"/>
      <c r="Q379" s="8"/>
      <c r="R379" s="8"/>
      <c r="S379" s="8"/>
      <c r="T379" s="8"/>
      <c r="U379" s="8"/>
      <c r="V379" s="8"/>
      <c r="W379" s="8"/>
      <c r="X379" s="8"/>
      <c r="Y379" s="8"/>
      <c r="Z379" s="8"/>
    </row>
    <row r="380" spans="1:26" ht="15.75" customHeight="1">
      <c r="A380" s="8"/>
      <c r="B380" s="8"/>
      <c r="C380" s="8"/>
      <c r="D380" s="8"/>
      <c r="E380" s="68"/>
      <c r="F380" s="68"/>
      <c r="G380" s="68"/>
      <c r="H380" s="68"/>
      <c r="I380" s="68"/>
      <c r="J380" s="68"/>
      <c r="K380" s="8"/>
      <c r="L380" s="8"/>
      <c r="M380" s="50"/>
      <c r="N380" s="8"/>
      <c r="O380" s="50"/>
      <c r="P380" s="8"/>
      <c r="Q380" s="8"/>
      <c r="R380" s="8"/>
      <c r="S380" s="8"/>
      <c r="T380" s="8"/>
      <c r="U380" s="8"/>
      <c r="V380" s="8"/>
      <c r="W380" s="8"/>
      <c r="X380" s="8"/>
      <c r="Y380" s="8"/>
      <c r="Z380" s="8"/>
    </row>
    <row r="381" spans="1:26" ht="15.75" customHeight="1">
      <c r="A381" s="8"/>
      <c r="B381" s="8"/>
      <c r="C381" s="8"/>
      <c r="D381" s="8"/>
      <c r="E381" s="68"/>
      <c r="F381" s="68"/>
      <c r="G381" s="68"/>
      <c r="H381" s="68"/>
      <c r="I381" s="68"/>
      <c r="J381" s="68"/>
      <c r="K381" s="8"/>
      <c r="L381" s="8"/>
      <c r="M381" s="50"/>
      <c r="N381" s="8"/>
      <c r="O381" s="50"/>
      <c r="P381" s="8"/>
      <c r="Q381" s="8"/>
      <c r="R381" s="8"/>
      <c r="S381" s="8"/>
      <c r="T381" s="8"/>
      <c r="U381" s="8"/>
      <c r="V381" s="8"/>
      <c r="W381" s="8"/>
      <c r="X381" s="8"/>
      <c r="Y381" s="8"/>
      <c r="Z381" s="8"/>
    </row>
    <row r="382" spans="1:26" ht="15.75" customHeight="1">
      <c r="A382" s="8"/>
      <c r="B382" s="8"/>
      <c r="C382" s="8"/>
      <c r="D382" s="8"/>
      <c r="E382" s="68"/>
      <c r="F382" s="68"/>
      <c r="G382" s="68"/>
      <c r="H382" s="68"/>
      <c r="I382" s="68"/>
      <c r="J382" s="68"/>
      <c r="K382" s="8"/>
      <c r="L382" s="8"/>
      <c r="M382" s="50"/>
      <c r="N382" s="8"/>
      <c r="O382" s="50"/>
      <c r="P382" s="8"/>
      <c r="Q382" s="8"/>
      <c r="R382" s="8"/>
      <c r="S382" s="8"/>
      <c r="T382" s="8"/>
      <c r="U382" s="8"/>
      <c r="V382" s="8"/>
      <c r="W382" s="8"/>
      <c r="X382" s="8"/>
      <c r="Y382" s="8"/>
      <c r="Z382" s="8"/>
    </row>
    <row r="383" spans="1:26" ht="15.75" customHeight="1">
      <c r="A383" s="8"/>
      <c r="B383" s="8"/>
      <c r="C383" s="8"/>
      <c r="D383" s="8"/>
      <c r="E383" s="68"/>
      <c r="F383" s="68"/>
      <c r="G383" s="68"/>
      <c r="H383" s="68"/>
      <c r="I383" s="68"/>
      <c r="J383" s="68"/>
      <c r="K383" s="8"/>
      <c r="L383" s="8"/>
      <c r="M383" s="50"/>
      <c r="N383" s="8"/>
      <c r="O383" s="50"/>
      <c r="P383" s="8"/>
      <c r="Q383" s="8"/>
      <c r="R383" s="8"/>
      <c r="S383" s="8"/>
      <c r="T383" s="8"/>
      <c r="U383" s="8"/>
      <c r="V383" s="8"/>
      <c r="W383" s="8"/>
      <c r="X383" s="8"/>
      <c r="Y383" s="8"/>
      <c r="Z383" s="8"/>
    </row>
    <row r="384" spans="1:26" ht="15.75" customHeight="1">
      <c r="A384" s="8"/>
      <c r="B384" s="8"/>
      <c r="C384" s="8"/>
      <c r="D384" s="8"/>
      <c r="E384" s="68"/>
      <c r="F384" s="68"/>
      <c r="G384" s="68"/>
      <c r="H384" s="68"/>
      <c r="I384" s="68"/>
      <c r="J384" s="68"/>
      <c r="K384" s="8"/>
      <c r="L384" s="8"/>
      <c r="M384" s="50"/>
      <c r="N384" s="8"/>
      <c r="O384" s="50"/>
      <c r="P384" s="8"/>
      <c r="Q384" s="8"/>
      <c r="R384" s="8"/>
      <c r="S384" s="8"/>
      <c r="T384" s="8"/>
      <c r="U384" s="8"/>
      <c r="V384" s="8"/>
      <c r="W384" s="8"/>
      <c r="X384" s="8"/>
      <c r="Y384" s="8"/>
      <c r="Z384" s="8"/>
    </row>
    <row r="385" spans="1:26" ht="15.75" customHeight="1">
      <c r="A385" s="8"/>
      <c r="B385" s="8"/>
      <c r="C385" s="8"/>
      <c r="D385" s="8"/>
      <c r="E385" s="68"/>
      <c r="F385" s="68"/>
      <c r="G385" s="68"/>
      <c r="H385" s="68"/>
      <c r="I385" s="68"/>
      <c r="J385" s="68"/>
      <c r="K385" s="8"/>
      <c r="L385" s="8"/>
      <c r="M385" s="50"/>
      <c r="N385" s="8"/>
      <c r="O385" s="50"/>
      <c r="P385" s="8"/>
      <c r="Q385" s="8"/>
      <c r="R385" s="8"/>
      <c r="S385" s="8"/>
      <c r="T385" s="8"/>
      <c r="U385" s="8"/>
      <c r="V385" s="8"/>
      <c r="W385" s="8"/>
      <c r="X385" s="8"/>
      <c r="Y385" s="8"/>
      <c r="Z385" s="8"/>
    </row>
    <row r="386" spans="1:26" ht="15.75" customHeight="1">
      <c r="A386" s="8"/>
      <c r="B386" s="8"/>
      <c r="C386" s="8"/>
      <c r="D386" s="8"/>
      <c r="E386" s="68"/>
      <c r="F386" s="68"/>
      <c r="G386" s="68"/>
      <c r="H386" s="68"/>
      <c r="I386" s="68"/>
      <c r="J386" s="68"/>
      <c r="K386" s="8"/>
      <c r="L386" s="8"/>
      <c r="M386" s="50"/>
      <c r="N386" s="8"/>
      <c r="O386" s="50"/>
      <c r="P386" s="8"/>
      <c r="Q386" s="8"/>
      <c r="R386" s="8"/>
      <c r="S386" s="8"/>
      <c r="T386" s="8"/>
      <c r="U386" s="8"/>
      <c r="V386" s="8"/>
      <c r="W386" s="8"/>
      <c r="X386" s="8"/>
      <c r="Y386" s="8"/>
      <c r="Z386" s="8"/>
    </row>
    <row r="387" spans="1:26" ht="15.75" customHeight="1">
      <c r="A387" s="8"/>
      <c r="B387" s="8"/>
      <c r="C387" s="8"/>
      <c r="D387" s="8"/>
      <c r="E387" s="68"/>
      <c r="F387" s="68"/>
      <c r="G387" s="68"/>
      <c r="H387" s="68"/>
      <c r="I387" s="68"/>
      <c r="J387" s="68"/>
      <c r="K387" s="8"/>
      <c r="L387" s="8"/>
      <c r="M387" s="50"/>
      <c r="N387" s="8"/>
      <c r="O387" s="50"/>
      <c r="P387" s="8"/>
      <c r="Q387" s="8"/>
      <c r="R387" s="8"/>
      <c r="S387" s="8"/>
      <c r="T387" s="8"/>
      <c r="U387" s="8"/>
      <c r="V387" s="8"/>
      <c r="W387" s="8"/>
      <c r="X387" s="8"/>
      <c r="Y387" s="8"/>
      <c r="Z387" s="8"/>
    </row>
    <row r="388" spans="1:26" ht="15.75" customHeight="1">
      <c r="A388" s="8"/>
      <c r="B388" s="8"/>
      <c r="C388" s="8"/>
      <c r="D388" s="8"/>
      <c r="E388" s="68"/>
      <c r="F388" s="68"/>
      <c r="G388" s="68"/>
      <c r="H388" s="68"/>
      <c r="I388" s="68"/>
      <c r="J388" s="68"/>
      <c r="K388" s="8"/>
      <c r="L388" s="8"/>
      <c r="M388" s="50"/>
      <c r="N388" s="8"/>
      <c r="O388" s="50"/>
      <c r="P388" s="8"/>
      <c r="Q388" s="8"/>
      <c r="R388" s="8"/>
      <c r="S388" s="8"/>
      <c r="T388" s="8"/>
      <c r="U388" s="8"/>
      <c r="V388" s="8"/>
      <c r="W388" s="8"/>
      <c r="X388" s="8"/>
      <c r="Y388" s="8"/>
      <c r="Z388" s="8"/>
    </row>
    <row r="389" spans="1:26" ht="15.75" customHeight="1">
      <c r="A389" s="8"/>
      <c r="B389" s="8"/>
      <c r="C389" s="8"/>
      <c r="D389" s="8"/>
      <c r="E389" s="68"/>
      <c r="F389" s="68"/>
      <c r="G389" s="68"/>
      <c r="H389" s="68"/>
      <c r="I389" s="68"/>
      <c r="J389" s="68"/>
      <c r="K389" s="8"/>
      <c r="L389" s="8"/>
      <c r="M389" s="50"/>
      <c r="N389" s="8"/>
      <c r="O389" s="50"/>
      <c r="P389" s="8"/>
      <c r="Q389" s="8"/>
      <c r="R389" s="8"/>
      <c r="S389" s="8"/>
      <c r="T389" s="8"/>
      <c r="U389" s="8"/>
      <c r="V389" s="8"/>
      <c r="W389" s="8"/>
      <c r="X389" s="8"/>
      <c r="Y389" s="8"/>
      <c r="Z389" s="8"/>
    </row>
    <row r="390" spans="1:26" ht="15.75" customHeight="1">
      <c r="A390" s="8"/>
      <c r="B390" s="8"/>
      <c r="C390" s="8"/>
      <c r="D390" s="8"/>
      <c r="E390" s="68"/>
      <c r="F390" s="68"/>
      <c r="G390" s="68"/>
      <c r="H390" s="68"/>
      <c r="I390" s="68"/>
      <c r="J390" s="68"/>
      <c r="K390" s="8"/>
      <c r="L390" s="8"/>
      <c r="M390" s="50"/>
      <c r="N390" s="8"/>
      <c r="O390" s="50"/>
      <c r="P390" s="8"/>
      <c r="Q390" s="8"/>
      <c r="R390" s="8"/>
      <c r="S390" s="8"/>
      <c r="T390" s="8"/>
      <c r="U390" s="8"/>
      <c r="V390" s="8"/>
      <c r="W390" s="8"/>
      <c r="X390" s="8"/>
      <c r="Y390" s="8"/>
      <c r="Z390" s="8"/>
    </row>
    <row r="391" spans="1:26" ht="15.75" customHeight="1">
      <c r="A391" s="8"/>
      <c r="B391" s="8"/>
      <c r="C391" s="8"/>
      <c r="D391" s="8"/>
      <c r="E391" s="68"/>
      <c r="F391" s="68"/>
      <c r="G391" s="68"/>
      <c r="H391" s="68"/>
      <c r="I391" s="68"/>
      <c r="J391" s="68"/>
      <c r="K391" s="8"/>
      <c r="L391" s="8"/>
      <c r="M391" s="50"/>
      <c r="N391" s="8"/>
      <c r="O391" s="50"/>
      <c r="P391" s="8"/>
      <c r="Q391" s="8"/>
      <c r="R391" s="8"/>
      <c r="S391" s="8"/>
      <c r="T391" s="8"/>
      <c r="U391" s="8"/>
      <c r="V391" s="8"/>
      <c r="W391" s="8"/>
      <c r="X391" s="8"/>
      <c r="Y391" s="8"/>
      <c r="Z391" s="8"/>
    </row>
    <row r="392" spans="1:26" ht="15.75" customHeight="1">
      <c r="A392" s="8"/>
      <c r="B392" s="8"/>
      <c r="C392" s="8"/>
      <c r="D392" s="8"/>
      <c r="E392" s="68"/>
      <c r="F392" s="68"/>
      <c r="G392" s="68"/>
      <c r="H392" s="68"/>
      <c r="I392" s="68"/>
      <c r="J392" s="68"/>
      <c r="K392" s="8"/>
      <c r="L392" s="8"/>
      <c r="M392" s="50"/>
      <c r="N392" s="8"/>
      <c r="O392" s="50"/>
      <c r="P392" s="8"/>
      <c r="Q392" s="8"/>
      <c r="R392" s="8"/>
      <c r="S392" s="8"/>
      <c r="T392" s="8"/>
      <c r="U392" s="8"/>
      <c r="V392" s="8"/>
      <c r="W392" s="8"/>
      <c r="X392" s="8"/>
      <c r="Y392" s="8"/>
      <c r="Z392" s="8"/>
    </row>
    <row r="393" spans="1:26" ht="15.75" customHeight="1">
      <c r="A393" s="8"/>
      <c r="B393" s="8"/>
      <c r="C393" s="8"/>
      <c r="D393" s="8"/>
      <c r="E393" s="68"/>
      <c r="F393" s="68"/>
      <c r="G393" s="68"/>
      <c r="H393" s="68"/>
      <c r="I393" s="68"/>
      <c r="J393" s="68"/>
      <c r="K393" s="8"/>
      <c r="L393" s="8"/>
      <c r="M393" s="50"/>
      <c r="N393" s="8"/>
      <c r="O393" s="50"/>
      <c r="P393" s="8"/>
      <c r="Q393" s="8"/>
      <c r="R393" s="8"/>
      <c r="S393" s="8"/>
      <c r="T393" s="8"/>
      <c r="U393" s="8"/>
      <c r="V393" s="8"/>
      <c r="W393" s="8"/>
      <c r="X393" s="8"/>
      <c r="Y393" s="8"/>
      <c r="Z393" s="8"/>
    </row>
    <row r="394" spans="1:26" ht="15.75" customHeight="1">
      <c r="A394" s="8"/>
      <c r="B394" s="8"/>
      <c r="C394" s="8"/>
      <c r="D394" s="8"/>
      <c r="E394" s="68"/>
      <c r="F394" s="68"/>
      <c r="G394" s="68"/>
      <c r="H394" s="68"/>
      <c r="I394" s="68"/>
      <c r="J394" s="68"/>
      <c r="K394" s="8"/>
      <c r="L394" s="8"/>
      <c r="M394" s="50"/>
      <c r="N394" s="8"/>
      <c r="O394" s="50"/>
      <c r="P394" s="8"/>
      <c r="Q394" s="8"/>
      <c r="R394" s="8"/>
      <c r="S394" s="8"/>
      <c r="T394" s="8"/>
      <c r="U394" s="8"/>
      <c r="V394" s="8"/>
      <c r="W394" s="8"/>
      <c r="X394" s="8"/>
      <c r="Y394" s="8"/>
      <c r="Z394" s="8"/>
    </row>
    <row r="395" spans="1:26" ht="15.75" customHeight="1">
      <c r="A395" s="8"/>
      <c r="B395" s="8"/>
      <c r="C395" s="8"/>
      <c r="D395" s="8"/>
      <c r="E395" s="68"/>
      <c r="F395" s="68"/>
      <c r="G395" s="68"/>
      <c r="H395" s="68"/>
      <c r="I395" s="68"/>
      <c r="J395" s="68"/>
      <c r="K395" s="8"/>
      <c r="L395" s="8"/>
      <c r="M395" s="50"/>
      <c r="N395" s="8"/>
      <c r="O395" s="50"/>
      <c r="P395" s="8"/>
      <c r="Q395" s="8"/>
      <c r="R395" s="8"/>
      <c r="S395" s="8"/>
      <c r="T395" s="8"/>
      <c r="U395" s="8"/>
      <c r="V395" s="8"/>
      <c r="W395" s="8"/>
      <c r="X395" s="8"/>
      <c r="Y395" s="8"/>
      <c r="Z395" s="8"/>
    </row>
    <row r="396" spans="1:26" ht="15.75" customHeight="1">
      <c r="A396" s="8"/>
      <c r="B396" s="8"/>
      <c r="C396" s="8"/>
      <c r="D396" s="8"/>
      <c r="E396" s="68"/>
      <c r="F396" s="68"/>
      <c r="G396" s="68"/>
      <c r="H396" s="68"/>
      <c r="I396" s="68"/>
      <c r="J396" s="68"/>
      <c r="K396" s="8"/>
      <c r="L396" s="8"/>
      <c r="M396" s="50"/>
      <c r="N396" s="8"/>
      <c r="O396" s="50"/>
      <c r="P396" s="8"/>
      <c r="Q396" s="8"/>
      <c r="R396" s="8"/>
      <c r="S396" s="8"/>
      <c r="T396" s="8"/>
      <c r="U396" s="8"/>
      <c r="V396" s="8"/>
      <c r="W396" s="8"/>
      <c r="X396" s="8"/>
      <c r="Y396" s="8"/>
      <c r="Z396" s="8"/>
    </row>
    <row r="397" spans="1:26" ht="15.75" customHeight="1">
      <c r="A397" s="8"/>
      <c r="B397" s="8"/>
      <c r="C397" s="8"/>
      <c r="D397" s="8"/>
      <c r="E397" s="68"/>
      <c r="F397" s="68"/>
      <c r="G397" s="68"/>
      <c r="H397" s="68"/>
      <c r="I397" s="68"/>
      <c r="J397" s="68"/>
      <c r="K397" s="8"/>
      <c r="L397" s="8"/>
      <c r="M397" s="50"/>
      <c r="N397" s="8"/>
      <c r="O397" s="50"/>
      <c r="P397" s="8"/>
      <c r="Q397" s="8"/>
      <c r="R397" s="8"/>
      <c r="S397" s="8"/>
      <c r="T397" s="8"/>
      <c r="U397" s="8"/>
      <c r="V397" s="8"/>
      <c r="W397" s="8"/>
      <c r="X397" s="8"/>
      <c r="Y397" s="8"/>
      <c r="Z397" s="8"/>
    </row>
    <row r="398" spans="1:26" ht="15.75" customHeight="1">
      <c r="A398" s="8"/>
      <c r="B398" s="8"/>
      <c r="C398" s="8"/>
      <c r="D398" s="8"/>
      <c r="E398" s="68"/>
      <c r="F398" s="68"/>
      <c r="G398" s="68"/>
      <c r="H398" s="68"/>
      <c r="I398" s="68"/>
      <c r="J398" s="68"/>
      <c r="K398" s="8"/>
      <c r="L398" s="8"/>
      <c r="M398" s="50"/>
      <c r="N398" s="8"/>
      <c r="O398" s="50"/>
      <c r="P398" s="8"/>
      <c r="Q398" s="8"/>
      <c r="R398" s="8"/>
      <c r="S398" s="8"/>
      <c r="T398" s="8"/>
      <c r="U398" s="8"/>
      <c r="V398" s="8"/>
      <c r="W398" s="8"/>
      <c r="X398" s="8"/>
      <c r="Y398" s="8"/>
      <c r="Z398" s="8"/>
    </row>
    <row r="399" spans="1:26" ht="15.75" customHeight="1">
      <c r="A399" s="8"/>
      <c r="B399" s="8"/>
      <c r="C399" s="8"/>
      <c r="D399" s="8"/>
      <c r="E399" s="68"/>
      <c r="F399" s="68"/>
      <c r="G399" s="68"/>
      <c r="H399" s="68"/>
      <c r="I399" s="68"/>
      <c r="J399" s="68"/>
      <c r="K399" s="8"/>
      <c r="L399" s="8"/>
      <c r="M399" s="50"/>
      <c r="N399" s="8"/>
      <c r="O399" s="50"/>
      <c r="P399" s="8"/>
      <c r="Q399" s="8"/>
      <c r="R399" s="8"/>
      <c r="S399" s="8"/>
      <c r="T399" s="8"/>
      <c r="U399" s="8"/>
      <c r="V399" s="8"/>
      <c r="W399" s="8"/>
      <c r="X399" s="8"/>
      <c r="Y399" s="8"/>
      <c r="Z399" s="8"/>
    </row>
    <row r="400" spans="1:26" ht="15.75" customHeight="1">
      <c r="A400" s="8"/>
      <c r="B400" s="8"/>
      <c r="C400" s="8"/>
      <c r="D400" s="8"/>
      <c r="E400" s="68"/>
      <c r="F400" s="68"/>
      <c r="G400" s="68"/>
      <c r="H400" s="68"/>
      <c r="I400" s="68"/>
      <c r="J400" s="68"/>
      <c r="K400" s="8"/>
      <c r="L400" s="8"/>
      <c r="M400" s="50"/>
      <c r="N400" s="8"/>
      <c r="O400" s="50"/>
      <c r="P400" s="8"/>
      <c r="Q400" s="8"/>
      <c r="R400" s="8"/>
      <c r="S400" s="8"/>
      <c r="T400" s="8"/>
      <c r="U400" s="8"/>
      <c r="V400" s="8"/>
      <c r="W400" s="8"/>
      <c r="X400" s="8"/>
      <c r="Y400" s="8"/>
      <c r="Z400" s="8"/>
    </row>
    <row r="401" spans="1:26" ht="15.75" customHeight="1">
      <c r="A401" s="8"/>
      <c r="B401" s="8"/>
      <c r="C401" s="8"/>
      <c r="D401" s="8"/>
      <c r="E401" s="68"/>
      <c r="F401" s="68"/>
      <c r="G401" s="68"/>
      <c r="H401" s="68"/>
      <c r="I401" s="68"/>
      <c r="J401" s="68"/>
      <c r="K401" s="8"/>
      <c r="L401" s="8"/>
      <c r="M401" s="50"/>
      <c r="N401" s="8"/>
      <c r="O401" s="50"/>
      <c r="P401" s="8"/>
      <c r="Q401" s="8"/>
      <c r="R401" s="8"/>
      <c r="S401" s="8"/>
      <c r="T401" s="8"/>
      <c r="U401" s="8"/>
      <c r="V401" s="8"/>
      <c r="W401" s="8"/>
      <c r="X401" s="8"/>
      <c r="Y401" s="8"/>
      <c r="Z401" s="8"/>
    </row>
    <row r="402" spans="1:26" ht="15.75" customHeight="1">
      <c r="A402" s="8"/>
      <c r="B402" s="8"/>
      <c r="C402" s="8"/>
      <c r="D402" s="8"/>
      <c r="E402" s="68"/>
      <c r="F402" s="68"/>
      <c r="G402" s="68"/>
      <c r="H402" s="68"/>
      <c r="I402" s="68"/>
      <c r="J402" s="68"/>
      <c r="K402" s="8"/>
      <c r="L402" s="8"/>
      <c r="M402" s="50"/>
      <c r="N402" s="8"/>
      <c r="O402" s="50"/>
      <c r="P402" s="8"/>
      <c r="Q402" s="8"/>
      <c r="R402" s="8"/>
      <c r="S402" s="8"/>
      <c r="T402" s="8"/>
      <c r="U402" s="8"/>
      <c r="V402" s="8"/>
      <c r="W402" s="8"/>
      <c r="X402" s="8"/>
      <c r="Y402" s="8"/>
      <c r="Z402" s="8"/>
    </row>
    <row r="403" spans="1:26" ht="15.75" customHeight="1">
      <c r="A403" s="8"/>
      <c r="B403" s="8"/>
      <c r="C403" s="8"/>
      <c r="D403" s="8"/>
      <c r="E403" s="68"/>
      <c r="F403" s="68"/>
      <c r="G403" s="68"/>
      <c r="H403" s="68"/>
      <c r="I403" s="68"/>
      <c r="J403" s="68"/>
      <c r="K403" s="8"/>
      <c r="L403" s="8"/>
      <c r="M403" s="50"/>
      <c r="N403" s="8"/>
      <c r="O403" s="50"/>
      <c r="P403" s="8"/>
      <c r="Q403" s="8"/>
      <c r="R403" s="8"/>
      <c r="S403" s="8"/>
      <c r="T403" s="8"/>
      <c r="U403" s="8"/>
      <c r="V403" s="8"/>
      <c r="W403" s="8"/>
      <c r="X403" s="8"/>
      <c r="Y403" s="8"/>
      <c r="Z403" s="8"/>
    </row>
    <row r="404" spans="1:26" ht="15.75" customHeight="1">
      <c r="A404" s="8"/>
      <c r="B404" s="8"/>
      <c r="C404" s="8"/>
      <c r="D404" s="8"/>
      <c r="E404" s="68"/>
      <c r="F404" s="68"/>
      <c r="G404" s="68"/>
      <c r="H404" s="68"/>
      <c r="I404" s="68"/>
      <c r="J404" s="68"/>
      <c r="K404" s="8"/>
      <c r="L404" s="8"/>
      <c r="M404" s="50"/>
      <c r="N404" s="8"/>
      <c r="O404" s="50"/>
      <c r="P404" s="8"/>
      <c r="Q404" s="8"/>
      <c r="R404" s="8"/>
      <c r="S404" s="8"/>
      <c r="T404" s="8"/>
      <c r="U404" s="8"/>
      <c r="V404" s="8"/>
      <c r="W404" s="8"/>
      <c r="X404" s="8"/>
      <c r="Y404" s="8"/>
      <c r="Z404" s="8"/>
    </row>
    <row r="405" spans="1:26" ht="15.75" customHeight="1">
      <c r="A405" s="8"/>
      <c r="B405" s="8"/>
      <c r="C405" s="8"/>
      <c r="D405" s="8"/>
      <c r="E405" s="68"/>
      <c r="F405" s="68"/>
      <c r="G405" s="68"/>
      <c r="H405" s="68"/>
      <c r="I405" s="68"/>
      <c r="J405" s="68"/>
      <c r="K405" s="8"/>
      <c r="L405" s="8"/>
      <c r="M405" s="50"/>
      <c r="N405" s="8"/>
      <c r="O405" s="50"/>
      <c r="P405" s="8"/>
      <c r="Q405" s="8"/>
      <c r="R405" s="8"/>
      <c r="S405" s="8"/>
      <c r="T405" s="8"/>
      <c r="U405" s="8"/>
      <c r="V405" s="8"/>
      <c r="W405" s="8"/>
      <c r="X405" s="8"/>
      <c r="Y405" s="8"/>
      <c r="Z405" s="8"/>
    </row>
    <row r="406" spans="1:26" ht="15.75" customHeight="1">
      <c r="A406" s="8"/>
      <c r="B406" s="8"/>
      <c r="C406" s="8"/>
      <c r="D406" s="8"/>
      <c r="E406" s="68"/>
      <c r="F406" s="68"/>
      <c r="G406" s="68"/>
      <c r="H406" s="68"/>
      <c r="I406" s="68"/>
      <c r="J406" s="68"/>
      <c r="K406" s="8"/>
      <c r="L406" s="8"/>
      <c r="M406" s="50"/>
      <c r="N406" s="8"/>
      <c r="O406" s="50"/>
      <c r="P406" s="8"/>
      <c r="Q406" s="8"/>
      <c r="R406" s="8"/>
      <c r="S406" s="8"/>
      <c r="T406" s="8"/>
      <c r="U406" s="8"/>
      <c r="V406" s="8"/>
      <c r="W406" s="8"/>
      <c r="X406" s="8"/>
      <c r="Y406" s="8"/>
      <c r="Z406" s="8"/>
    </row>
    <row r="407" spans="1:26" ht="15.75" customHeight="1">
      <c r="A407" s="8"/>
      <c r="B407" s="8"/>
      <c r="C407" s="8"/>
      <c r="D407" s="8"/>
      <c r="E407" s="68"/>
      <c r="F407" s="68"/>
      <c r="G407" s="68"/>
      <c r="H407" s="68"/>
      <c r="I407" s="68"/>
      <c r="J407" s="68"/>
      <c r="K407" s="8"/>
      <c r="L407" s="8"/>
      <c r="M407" s="50"/>
      <c r="N407" s="8"/>
      <c r="O407" s="50"/>
      <c r="P407" s="8"/>
      <c r="Q407" s="8"/>
      <c r="R407" s="8"/>
      <c r="S407" s="8"/>
      <c r="T407" s="8"/>
      <c r="U407" s="8"/>
      <c r="V407" s="8"/>
      <c r="W407" s="8"/>
      <c r="X407" s="8"/>
      <c r="Y407" s="8"/>
      <c r="Z407" s="8"/>
    </row>
    <row r="408" spans="1:26" ht="15.75" customHeight="1">
      <c r="A408" s="8"/>
      <c r="B408" s="8"/>
      <c r="C408" s="8"/>
      <c r="D408" s="8"/>
      <c r="E408" s="68"/>
      <c r="F408" s="68"/>
      <c r="G408" s="68"/>
      <c r="H408" s="68"/>
      <c r="I408" s="68"/>
      <c r="J408" s="68"/>
      <c r="K408" s="8"/>
      <c r="L408" s="8"/>
      <c r="M408" s="50"/>
      <c r="N408" s="8"/>
      <c r="O408" s="50"/>
      <c r="P408" s="8"/>
      <c r="Q408" s="8"/>
      <c r="R408" s="8"/>
      <c r="S408" s="8"/>
      <c r="T408" s="8"/>
      <c r="U408" s="8"/>
      <c r="V408" s="8"/>
      <c r="W408" s="8"/>
      <c r="X408" s="8"/>
      <c r="Y408" s="8"/>
      <c r="Z408" s="8"/>
    </row>
    <row r="409" spans="1:26" ht="15.75" customHeight="1">
      <c r="A409" s="8"/>
      <c r="B409" s="8"/>
      <c r="C409" s="8"/>
      <c r="D409" s="8"/>
      <c r="E409" s="68"/>
      <c r="F409" s="68"/>
      <c r="G409" s="68"/>
      <c r="H409" s="68"/>
      <c r="I409" s="68"/>
      <c r="J409" s="68"/>
      <c r="K409" s="8"/>
      <c r="L409" s="8"/>
      <c r="M409" s="50"/>
      <c r="N409" s="8"/>
      <c r="O409" s="50"/>
      <c r="P409" s="8"/>
      <c r="Q409" s="8"/>
      <c r="R409" s="8"/>
      <c r="S409" s="8"/>
      <c r="T409" s="8"/>
      <c r="U409" s="8"/>
      <c r="V409" s="8"/>
      <c r="W409" s="8"/>
      <c r="X409" s="8"/>
      <c r="Y409" s="8"/>
      <c r="Z409" s="8"/>
    </row>
    <row r="410" spans="1:26" ht="15.75" customHeight="1">
      <c r="A410" s="8"/>
      <c r="B410" s="8"/>
      <c r="C410" s="8"/>
      <c r="D410" s="8"/>
      <c r="E410" s="68"/>
      <c r="F410" s="68"/>
      <c r="G410" s="68"/>
      <c r="H410" s="68"/>
      <c r="I410" s="68"/>
      <c r="J410" s="68"/>
      <c r="K410" s="8"/>
      <c r="L410" s="8"/>
      <c r="M410" s="50"/>
      <c r="N410" s="8"/>
      <c r="O410" s="50"/>
      <c r="P410" s="8"/>
      <c r="Q410" s="8"/>
      <c r="R410" s="8"/>
      <c r="S410" s="8"/>
      <c r="T410" s="8"/>
      <c r="U410" s="8"/>
      <c r="V410" s="8"/>
      <c r="W410" s="8"/>
      <c r="X410" s="8"/>
      <c r="Y410" s="8"/>
      <c r="Z410" s="8"/>
    </row>
    <row r="411" spans="1:26" ht="15.75" customHeight="1">
      <c r="A411" s="8"/>
      <c r="B411" s="8"/>
      <c r="C411" s="8"/>
      <c r="D411" s="8"/>
      <c r="E411" s="68"/>
      <c r="F411" s="68"/>
      <c r="G411" s="68"/>
      <c r="H411" s="68"/>
      <c r="I411" s="68"/>
      <c r="J411" s="68"/>
      <c r="K411" s="8"/>
      <c r="L411" s="8"/>
      <c r="M411" s="50"/>
      <c r="N411" s="8"/>
      <c r="O411" s="50"/>
      <c r="P411" s="8"/>
      <c r="Q411" s="8"/>
      <c r="R411" s="8"/>
      <c r="S411" s="8"/>
      <c r="T411" s="8"/>
      <c r="U411" s="8"/>
      <c r="V411" s="8"/>
      <c r="W411" s="8"/>
      <c r="X411" s="8"/>
      <c r="Y411" s="8"/>
      <c r="Z411" s="8"/>
    </row>
    <row r="412" spans="1:26" ht="15.75" customHeight="1">
      <c r="A412" s="8"/>
      <c r="B412" s="8"/>
      <c r="C412" s="8"/>
      <c r="D412" s="8"/>
      <c r="E412" s="68"/>
      <c r="F412" s="68"/>
      <c r="G412" s="68"/>
      <c r="H412" s="68"/>
      <c r="I412" s="68"/>
      <c r="J412" s="68"/>
      <c r="K412" s="8"/>
      <c r="L412" s="8"/>
      <c r="M412" s="50"/>
      <c r="N412" s="8"/>
      <c r="O412" s="50"/>
      <c r="P412" s="8"/>
      <c r="Q412" s="8"/>
      <c r="R412" s="8"/>
      <c r="S412" s="8"/>
      <c r="T412" s="8"/>
      <c r="U412" s="8"/>
      <c r="V412" s="8"/>
      <c r="W412" s="8"/>
      <c r="X412" s="8"/>
      <c r="Y412" s="8"/>
      <c r="Z412" s="8"/>
    </row>
    <row r="413" spans="1:26" ht="15.75" customHeight="1">
      <c r="A413" s="8"/>
      <c r="B413" s="8"/>
      <c r="C413" s="8"/>
      <c r="D413" s="8"/>
      <c r="E413" s="68"/>
      <c r="F413" s="68"/>
      <c r="G413" s="68"/>
      <c r="H413" s="68"/>
      <c r="I413" s="68"/>
      <c r="J413" s="68"/>
      <c r="K413" s="8"/>
      <c r="L413" s="8"/>
      <c r="M413" s="50"/>
      <c r="N413" s="8"/>
      <c r="O413" s="50"/>
      <c r="P413" s="8"/>
      <c r="Q413" s="8"/>
      <c r="R413" s="8"/>
      <c r="S413" s="8"/>
      <c r="T413" s="8"/>
      <c r="U413" s="8"/>
      <c r="V413" s="8"/>
      <c r="W413" s="8"/>
      <c r="X413" s="8"/>
      <c r="Y413" s="8"/>
      <c r="Z413" s="8"/>
    </row>
    <row r="414" spans="1:26" ht="15.75" customHeight="1">
      <c r="A414" s="8"/>
      <c r="B414" s="8"/>
      <c r="C414" s="8"/>
      <c r="D414" s="8"/>
      <c r="E414" s="68"/>
      <c r="F414" s="68"/>
      <c r="G414" s="68"/>
      <c r="H414" s="68"/>
      <c r="I414" s="68"/>
      <c r="J414" s="68"/>
      <c r="K414" s="8"/>
      <c r="L414" s="8"/>
      <c r="M414" s="50"/>
      <c r="N414" s="8"/>
      <c r="O414" s="50"/>
      <c r="P414" s="8"/>
      <c r="Q414" s="8"/>
      <c r="R414" s="8"/>
      <c r="S414" s="8"/>
      <c r="T414" s="8"/>
      <c r="U414" s="8"/>
      <c r="V414" s="8"/>
      <c r="W414" s="8"/>
      <c r="X414" s="8"/>
      <c r="Y414" s="8"/>
      <c r="Z414" s="8"/>
    </row>
    <row r="415" spans="1:26" ht="15.75" customHeight="1">
      <c r="A415" s="8"/>
      <c r="B415" s="8"/>
      <c r="C415" s="8"/>
      <c r="D415" s="8"/>
      <c r="E415" s="68"/>
      <c r="F415" s="68"/>
      <c r="G415" s="68"/>
      <c r="H415" s="68"/>
      <c r="I415" s="68"/>
      <c r="J415" s="68"/>
      <c r="K415" s="8"/>
      <c r="L415" s="8"/>
      <c r="M415" s="50"/>
      <c r="N415" s="8"/>
      <c r="O415" s="50"/>
      <c r="P415" s="8"/>
      <c r="Q415" s="8"/>
      <c r="R415" s="8"/>
      <c r="S415" s="8"/>
      <c r="T415" s="8"/>
      <c r="U415" s="8"/>
      <c r="V415" s="8"/>
      <c r="W415" s="8"/>
      <c r="X415" s="8"/>
      <c r="Y415" s="8"/>
      <c r="Z415" s="8"/>
    </row>
    <row r="416" spans="1:26" ht="15.75" customHeight="1">
      <c r="A416" s="8"/>
      <c r="B416" s="8"/>
      <c r="C416" s="8"/>
      <c r="D416" s="8"/>
      <c r="E416" s="68"/>
      <c r="F416" s="68"/>
      <c r="G416" s="68"/>
      <c r="H416" s="68"/>
      <c r="I416" s="68"/>
      <c r="J416" s="68"/>
      <c r="K416" s="8"/>
      <c r="L416" s="8"/>
      <c r="M416" s="50"/>
      <c r="N416" s="8"/>
      <c r="O416" s="50"/>
      <c r="P416" s="8"/>
      <c r="Q416" s="8"/>
      <c r="R416" s="8"/>
      <c r="S416" s="8"/>
      <c r="T416" s="8"/>
      <c r="U416" s="8"/>
      <c r="V416" s="8"/>
      <c r="W416" s="8"/>
      <c r="X416" s="8"/>
      <c r="Y416" s="8"/>
      <c r="Z416" s="8"/>
    </row>
    <row r="417" spans="1:26" ht="15.75" customHeight="1">
      <c r="A417" s="8"/>
      <c r="B417" s="8"/>
      <c r="C417" s="8"/>
      <c r="D417" s="8"/>
      <c r="E417" s="68"/>
      <c r="F417" s="68"/>
      <c r="G417" s="68"/>
      <c r="H417" s="68"/>
      <c r="I417" s="68"/>
      <c r="J417" s="68"/>
      <c r="K417" s="8"/>
      <c r="L417" s="8"/>
      <c r="M417" s="50"/>
      <c r="N417" s="8"/>
      <c r="O417" s="50"/>
      <c r="P417" s="8"/>
      <c r="Q417" s="8"/>
      <c r="R417" s="8"/>
      <c r="S417" s="8"/>
      <c r="T417" s="8"/>
      <c r="U417" s="8"/>
      <c r="V417" s="8"/>
      <c r="W417" s="8"/>
      <c r="X417" s="8"/>
      <c r="Y417" s="8"/>
      <c r="Z417" s="8"/>
    </row>
    <row r="418" spans="1:26" ht="15.75" customHeight="1">
      <c r="A418" s="8"/>
      <c r="B418" s="8"/>
      <c r="C418" s="8"/>
      <c r="D418" s="8"/>
      <c r="E418" s="68"/>
      <c r="F418" s="68"/>
      <c r="G418" s="68"/>
      <c r="H418" s="68"/>
      <c r="I418" s="68"/>
      <c r="J418" s="68"/>
      <c r="K418" s="8"/>
      <c r="L418" s="8"/>
      <c r="M418" s="50"/>
      <c r="N418" s="8"/>
      <c r="O418" s="50"/>
      <c r="P418" s="8"/>
      <c r="Q418" s="8"/>
      <c r="R418" s="8"/>
      <c r="S418" s="8"/>
      <c r="T418" s="8"/>
      <c r="U418" s="8"/>
      <c r="V418" s="8"/>
      <c r="W418" s="8"/>
      <c r="X418" s="8"/>
      <c r="Y418" s="8"/>
      <c r="Z418" s="8"/>
    </row>
    <row r="419" spans="1:26" ht="15.75" customHeight="1">
      <c r="A419" s="8"/>
      <c r="B419" s="8"/>
      <c r="C419" s="8"/>
      <c r="D419" s="8"/>
      <c r="E419" s="68"/>
      <c r="F419" s="68"/>
      <c r="G419" s="68"/>
      <c r="H419" s="68"/>
      <c r="I419" s="68"/>
      <c r="J419" s="68"/>
      <c r="K419" s="8"/>
      <c r="L419" s="8"/>
      <c r="M419" s="50"/>
      <c r="N419" s="8"/>
      <c r="O419" s="50"/>
      <c r="P419" s="8"/>
      <c r="Q419" s="8"/>
      <c r="R419" s="8"/>
      <c r="S419" s="8"/>
      <c r="T419" s="8"/>
      <c r="U419" s="8"/>
      <c r="V419" s="8"/>
      <c r="W419" s="8"/>
      <c r="X419" s="8"/>
      <c r="Y419" s="8"/>
      <c r="Z419" s="8"/>
    </row>
    <row r="420" spans="1:26" ht="15.75" customHeight="1">
      <c r="A420" s="8"/>
      <c r="B420" s="8"/>
      <c r="C420" s="8"/>
      <c r="D420" s="8"/>
      <c r="E420" s="68"/>
      <c r="F420" s="68"/>
      <c r="G420" s="68"/>
      <c r="H420" s="68"/>
      <c r="I420" s="68"/>
      <c r="J420" s="68"/>
      <c r="K420" s="8"/>
      <c r="L420" s="8"/>
      <c r="M420" s="50"/>
      <c r="N420" s="8"/>
      <c r="O420" s="50"/>
      <c r="P420" s="8"/>
      <c r="Q420" s="8"/>
      <c r="R420" s="8"/>
      <c r="S420" s="8"/>
      <c r="T420" s="8"/>
      <c r="U420" s="8"/>
      <c r="V420" s="8"/>
      <c r="W420" s="8"/>
      <c r="X420" s="8"/>
      <c r="Y420" s="8"/>
      <c r="Z420" s="8"/>
    </row>
    <row r="421" spans="1:26" ht="15.75" customHeight="1">
      <c r="A421" s="8"/>
      <c r="B421" s="8"/>
      <c r="C421" s="8"/>
      <c r="D421" s="8"/>
      <c r="E421" s="68"/>
      <c r="F421" s="68"/>
      <c r="G421" s="68"/>
      <c r="H421" s="68"/>
      <c r="I421" s="68"/>
      <c r="J421" s="68"/>
      <c r="K421" s="8"/>
      <c r="L421" s="8"/>
      <c r="M421" s="50"/>
      <c r="N421" s="8"/>
      <c r="O421" s="50"/>
      <c r="P421" s="8"/>
      <c r="Q421" s="8"/>
      <c r="R421" s="8"/>
      <c r="S421" s="8"/>
      <c r="T421" s="8"/>
      <c r="U421" s="8"/>
      <c r="V421" s="8"/>
      <c r="W421" s="8"/>
      <c r="X421" s="8"/>
      <c r="Y421" s="8"/>
      <c r="Z421" s="8"/>
    </row>
    <row r="422" spans="1:26" ht="15.75" customHeight="1">
      <c r="A422" s="8"/>
      <c r="B422" s="8"/>
      <c r="C422" s="8"/>
      <c r="D422" s="8"/>
      <c r="E422" s="68"/>
      <c r="F422" s="68"/>
      <c r="G422" s="68"/>
      <c r="H422" s="68"/>
      <c r="I422" s="68"/>
      <c r="J422" s="68"/>
      <c r="K422" s="8"/>
      <c r="L422" s="8"/>
      <c r="M422" s="50"/>
      <c r="N422" s="8"/>
      <c r="O422" s="50"/>
      <c r="P422" s="8"/>
      <c r="Q422" s="8"/>
      <c r="R422" s="8"/>
      <c r="S422" s="8"/>
      <c r="T422" s="8"/>
      <c r="U422" s="8"/>
      <c r="V422" s="8"/>
      <c r="W422" s="8"/>
      <c r="X422" s="8"/>
      <c r="Y422" s="8"/>
      <c r="Z422" s="8"/>
    </row>
    <row r="423" spans="1:26" ht="15.75" customHeight="1">
      <c r="A423" s="8"/>
      <c r="B423" s="8"/>
      <c r="C423" s="8"/>
      <c r="D423" s="8"/>
      <c r="E423" s="68"/>
      <c r="F423" s="68"/>
      <c r="G423" s="68"/>
      <c r="H423" s="68"/>
      <c r="I423" s="68"/>
      <c r="J423" s="68"/>
      <c r="K423" s="8"/>
      <c r="L423" s="8"/>
      <c r="M423" s="50"/>
      <c r="N423" s="8"/>
      <c r="O423" s="50"/>
      <c r="P423" s="8"/>
      <c r="Q423" s="8"/>
      <c r="R423" s="8"/>
      <c r="S423" s="8"/>
      <c r="T423" s="8"/>
      <c r="U423" s="8"/>
      <c r="V423" s="8"/>
      <c r="W423" s="8"/>
      <c r="X423" s="8"/>
      <c r="Y423" s="8"/>
      <c r="Z423" s="8"/>
    </row>
    <row r="424" spans="1:26" ht="15.75" customHeight="1">
      <c r="A424" s="8"/>
      <c r="B424" s="8"/>
      <c r="C424" s="8"/>
      <c r="D424" s="8"/>
      <c r="E424" s="68"/>
      <c r="F424" s="68"/>
      <c r="G424" s="68"/>
      <c r="H424" s="68"/>
      <c r="I424" s="68"/>
      <c r="J424" s="68"/>
      <c r="K424" s="8"/>
      <c r="L424" s="8"/>
      <c r="M424" s="50"/>
      <c r="N424" s="8"/>
      <c r="O424" s="50"/>
      <c r="P424" s="8"/>
      <c r="Q424" s="8"/>
      <c r="R424" s="8"/>
      <c r="S424" s="8"/>
      <c r="T424" s="8"/>
      <c r="U424" s="8"/>
      <c r="V424" s="8"/>
      <c r="W424" s="8"/>
      <c r="X424" s="8"/>
      <c r="Y424" s="8"/>
      <c r="Z424" s="8"/>
    </row>
    <row r="425" spans="1:26" ht="15.75" customHeight="1">
      <c r="A425" s="8"/>
      <c r="B425" s="8"/>
      <c r="C425" s="8"/>
      <c r="D425" s="8"/>
      <c r="E425" s="68"/>
      <c r="F425" s="68"/>
      <c r="G425" s="68"/>
      <c r="H425" s="68"/>
      <c r="I425" s="68"/>
      <c r="J425" s="68"/>
      <c r="K425" s="8"/>
      <c r="L425" s="8"/>
      <c r="M425" s="50"/>
      <c r="N425" s="8"/>
      <c r="O425" s="50"/>
      <c r="P425" s="8"/>
      <c r="Q425" s="8"/>
      <c r="R425" s="8"/>
      <c r="S425" s="8"/>
      <c r="T425" s="8"/>
      <c r="U425" s="8"/>
      <c r="V425" s="8"/>
      <c r="W425" s="8"/>
      <c r="X425" s="8"/>
      <c r="Y425" s="8"/>
      <c r="Z425" s="8"/>
    </row>
    <row r="426" spans="1:26" ht="15.75" customHeight="1">
      <c r="A426" s="8"/>
      <c r="B426" s="8"/>
      <c r="C426" s="8"/>
      <c r="D426" s="8"/>
      <c r="E426" s="68"/>
      <c r="F426" s="68"/>
      <c r="G426" s="68"/>
      <c r="H426" s="68"/>
      <c r="I426" s="68"/>
      <c r="J426" s="68"/>
      <c r="K426" s="8"/>
      <c r="L426" s="8"/>
      <c r="M426" s="50"/>
      <c r="N426" s="8"/>
      <c r="O426" s="50"/>
      <c r="P426" s="8"/>
      <c r="Q426" s="8"/>
      <c r="R426" s="8"/>
      <c r="S426" s="8"/>
      <c r="T426" s="8"/>
      <c r="U426" s="8"/>
      <c r="V426" s="8"/>
      <c r="W426" s="8"/>
      <c r="X426" s="8"/>
      <c r="Y426" s="8"/>
      <c r="Z426" s="8"/>
    </row>
    <row r="427" spans="1:26" ht="15.75" customHeight="1">
      <c r="A427" s="8"/>
      <c r="B427" s="8"/>
      <c r="C427" s="8"/>
      <c r="D427" s="8"/>
      <c r="E427" s="68"/>
      <c r="F427" s="68"/>
      <c r="G427" s="68"/>
      <c r="H427" s="68"/>
      <c r="I427" s="68"/>
      <c r="J427" s="68"/>
      <c r="K427" s="8"/>
      <c r="L427" s="8"/>
      <c r="M427" s="50"/>
      <c r="N427" s="8"/>
      <c r="O427" s="50"/>
      <c r="P427" s="8"/>
      <c r="Q427" s="8"/>
      <c r="R427" s="8"/>
      <c r="S427" s="8"/>
      <c r="T427" s="8"/>
      <c r="U427" s="8"/>
      <c r="V427" s="8"/>
      <c r="W427" s="8"/>
      <c r="X427" s="8"/>
      <c r="Y427" s="8"/>
      <c r="Z427" s="8"/>
    </row>
    <row r="428" spans="1:26" ht="15.75" customHeight="1">
      <c r="A428" s="8"/>
      <c r="B428" s="8"/>
      <c r="C428" s="8"/>
      <c r="D428" s="8"/>
      <c r="E428" s="68"/>
      <c r="F428" s="68"/>
      <c r="G428" s="68"/>
      <c r="H428" s="68"/>
      <c r="I428" s="68"/>
      <c r="J428" s="68"/>
      <c r="K428" s="8"/>
      <c r="L428" s="8"/>
      <c r="M428" s="50"/>
      <c r="N428" s="8"/>
      <c r="O428" s="50"/>
      <c r="P428" s="8"/>
      <c r="Q428" s="8"/>
      <c r="R428" s="8"/>
      <c r="S428" s="8"/>
      <c r="T428" s="8"/>
      <c r="U428" s="8"/>
      <c r="V428" s="8"/>
      <c r="W428" s="8"/>
      <c r="X428" s="8"/>
      <c r="Y428" s="8"/>
      <c r="Z428" s="8"/>
    </row>
    <row r="429" spans="1:26" ht="15.75" customHeight="1">
      <c r="A429" s="8"/>
      <c r="B429" s="8"/>
      <c r="C429" s="8"/>
      <c r="D429" s="8"/>
      <c r="E429" s="68"/>
      <c r="F429" s="68"/>
      <c r="G429" s="68"/>
      <c r="H429" s="68"/>
      <c r="I429" s="68"/>
      <c r="J429" s="68"/>
      <c r="K429" s="8"/>
      <c r="L429" s="8"/>
      <c r="M429" s="50"/>
      <c r="N429" s="8"/>
      <c r="O429" s="50"/>
      <c r="P429" s="8"/>
      <c r="Q429" s="8"/>
      <c r="R429" s="8"/>
      <c r="S429" s="8"/>
      <c r="T429" s="8"/>
      <c r="U429" s="8"/>
      <c r="V429" s="8"/>
      <c r="W429" s="8"/>
      <c r="X429" s="8"/>
      <c r="Y429" s="8"/>
      <c r="Z429" s="8"/>
    </row>
    <row r="430" spans="1:26" ht="15.75" customHeight="1">
      <c r="A430" s="8"/>
      <c r="B430" s="8"/>
      <c r="C430" s="8"/>
      <c r="D430" s="8"/>
      <c r="E430" s="68"/>
      <c r="F430" s="68"/>
      <c r="G430" s="68"/>
      <c r="H430" s="68"/>
      <c r="I430" s="68"/>
      <c r="J430" s="68"/>
      <c r="K430" s="8"/>
      <c r="L430" s="8"/>
      <c r="M430" s="50"/>
      <c r="N430" s="8"/>
      <c r="O430" s="50"/>
      <c r="P430" s="8"/>
      <c r="Q430" s="8"/>
      <c r="R430" s="8"/>
      <c r="S430" s="8"/>
      <c r="T430" s="8"/>
      <c r="U430" s="8"/>
      <c r="V430" s="8"/>
      <c r="W430" s="8"/>
      <c r="X430" s="8"/>
      <c r="Y430" s="8"/>
      <c r="Z430" s="8"/>
    </row>
    <row r="431" spans="1:26" ht="15.75" customHeight="1">
      <c r="A431" s="8"/>
      <c r="B431" s="8"/>
      <c r="C431" s="8"/>
      <c r="D431" s="8"/>
      <c r="E431" s="68"/>
      <c r="F431" s="68"/>
      <c r="G431" s="68"/>
      <c r="H431" s="68"/>
      <c r="I431" s="68"/>
      <c r="J431" s="68"/>
      <c r="K431" s="8"/>
      <c r="L431" s="8"/>
      <c r="M431" s="50"/>
      <c r="N431" s="8"/>
      <c r="O431" s="50"/>
      <c r="P431" s="8"/>
      <c r="Q431" s="8"/>
      <c r="R431" s="8"/>
      <c r="S431" s="8"/>
      <c r="T431" s="8"/>
      <c r="U431" s="8"/>
      <c r="V431" s="8"/>
      <c r="W431" s="8"/>
      <c r="X431" s="8"/>
      <c r="Y431" s="8"/>
      <c r="Z431" s="8"/>
    </row>
    <row r="432" spans="1:26" ht="15.75" customHeight="1">
      <c r="A432" s="8"/>
      <c r="B432" s="8"/>
      <c r="C432" s="8"/>
      <c r="D432" s="8"/>
      <c r="E432" s="68"/>
      <c r="F432" s="68"/>
      <c r="G432" s="68"/>
      <c r="H432" s="68"/>
      <c r="I432" s="68"/>
      <c r="J432" s="68"/>
      <c r="K432" s="8"/>
      <c r="L432" s="8"/>
      <c r="M432" s="50"/>
      <c r="N432" s="8"/>
      <c r="O432" s="50"/>
      <c r="P432" s="8"/>
      <c r="Q432" s="8"/>
      <c r="R432" s="8"/>
      <c r="S432" s="8"/>
      <c r="T432" s="8"/>
      <c r="U432" s="8"/>
      <c r="V432" s="8"/>
      <c r="W432" s="8"/>
      <c r="X432" s="8"/>
      <c r="Y432" s="8"/>
      <c r="Z432" s="8"/>
    </row>
    <row r="433" spans="1:26" ht="15.75" customHeight="1">
      <c r="A433" s="8"/>
      <c r="B433" s="8"/>
      <c r="C433" s="8"/>
      <c r="D433" s="8"/>
      <c r="E433" s="68"/>
      <c r="F433" s="68"/>
      <c r="G433" s="68"/>
      <c r="H433" s="68"/>
      <c r="I433" s="68"/>
      <c r="J433" s="68"/>
      <c r="K433" s="8"/>
      <c r="L433" s="8"/>
      <c r="M433" s="50"/>
      <c r="N433" s="8"/>
      <c r="O433" s="50"/>
      <c r="P433" s="8"/>
      <c r="Q433" s="8"/>
      <c r="R433" s="8"/>
      <c r="S433" s="8"/>
      <c r="T433" s="8"/>
      <c r="U433" s="8"/>
      <c r="V433" s="8"/>
      <c r="W433" s="8"/>
      <c r="X433" s="8"/>
      <c r="Y433" s="8"/>
      <c r="Z433" s="8"/>
    </row>
    <row r="434" spans="1:26" ht="15.75" customHeight="1">
      <c r="A434" s="8"/>
      <c r="B434" s="8"/>
      <c r="C434" s="8"/>
      <c r="D434" s="8"/>
      <c r="E434" s="68"/>
      <c r="F434" s="68"/>
      <c r="G434" s="68"/>
      <c r="H434" s="68"/>
      <c r="I434" s="68"/>
      <c r="J434" s="68"/>
      <c r="K434" s="8"/>
      <c r="L434" s="8"/>
      <c r="M434" s="50"/>
      <c r="N434" s="8"/>
      <c r="O434" s="50"/>
      <c r="P434" s="8"/>
      <c r="Q434" s="8"/>
      <c r="R434" s="8"/>
      <c r="S434" s="8"/>
      <c r="T434" s="8"/>
      <c r="U434" s="8"/>
      <c r="V434" s="8"/>
      <c r="W434" s="8"/>
      <c r="X434" s="8"/>
      <c r="Y434" s="8"/>
      <c r="Z434" s="8"/>
    </row>
    <row r="435" spans="1:26" ht="15.75" customHeight="1">
      <c r="A435" s="8"/>
      <c r="B435" s="8"/>
      <c r="C435" s="8"/>
      <c r="D435" s="8"/>
      <c r="E435" s="68"/>
      <c r="F435" s="68"/>
      <c r="G435" s="68"/>
      <c r="H435" s="68"/>
      <c r="I435" s="68"/>
      <c r="J435" s="68"/>
      <c r="K435" s="8"/>
      <c r="L435" s="8"/>
      <c r="M435" s="50"/>
      <c r="N435" s="8"/>
      <c r="O435" s="50"/>
      <c r="P435" s="8"/>
      <c r="Q435" s="8"/>
      <c r="R435" s="8"/>
      <c r="S435" s="8"/>
      <c r="T435" s="8"/>
      <c r="U435" s="8"/>
      <c r="V435" s="8"/>
      <c r="W435" s="8"/>
      <c r="X435" s="8"/>
      <c r="Y435" s="8"/>
      <c r="Z435" s="8"/>
    </row>
    <row r="436" spans="1:26" ht="15.75" customHeight="1">
      <c r="A436" s="8"/>
      <c r="B436" s="8"/>
      <c r="C436" s="8"/>
      <c r="D436" s="8"/>
      <c r="E436" s="68"/>
      <c r="F436" s="68"/>
      <c r="G436" s="68"/>
      <c r="H436" s="68"/>
      <c r="I436" s="68"/>
      <c r="J436" s="68"/>
      <c r="K436" s="8"/>
      <c r="L436" s="8"/>
      <c r="M436" s="50"/>
      <c r="N436" s="8"/>
      <c r="O436" s="50"/>
      <c r="P436" s="8"/>
      <c r="Q436" s="8"/>
      <c r="R436" s="8"/>
      <c r="S436" s="8"/>
      <c r="T436" s="8"/>
      <c r="U436" s="8"/>
      <c r="V436" s="8"/>
      <c r="W436" s="8"/>
      <c r="X436" s="8"/>
      <c r="Y436" s="8"/>
      <c r="Z436" s="8"/>
    </row>
    <row r="437" spans="1:26" ht="15.75" customHeight="1">
      <c r="A437" s="8"/>
      <c r="B437" s="8"/>
      <c r="C437" s="8"/>
      <c r="D437" s="8"/>
      <c r="E437" s="68"/>
      <c r="F437" s="68"/>
      <c r="G437" s="68"/>
      <c r="H437" s="68"/>
      <c r="I437" s="68"/>
      <c r="J437" s="68"/>
      <c r="K437" s="8"/>
      <c r="L437" s="8"/>
      <c r="M437" s="50"/>
      <c r="N437" s="8"/>
      <c r="O437" s="50"/>
      <c r="P437" s="8"/>
      <c r="Q437" s="8"/>
      <c r="R437" s="8"/>
      <c r="S437" s="8"/>
      <c r="T437" s="8"/>
      <c r="U437" s="8"/>
      <c r="V437" s="8"/>
      <c r="W437" s="8"/>
      <c r="X437" s="8"/>
      <c r="Y437" s="8"/>
      <c r="Z437" s="8"/>
    </row>
    <row r="438" spans="1:26" ht="15.75" customHeight="1">
      <c r="A438" s="8"/>
      <c r="B438" s="8"/>
      <c r="C438" s="8"/>
      <c r="D438" s="8"/>
      <c r="E438" s="68"/>
      <c r="F438" s="68"/>
      <c r="G438" s="68"/>
      <c r="H438" s="68"/>
      <c r="I438" s="68"/>
      <c r="J438" s="68"/>
      <c r="K438" s="8"/>
      <c r="L438" s="8"/>
      <c r="M438" s="50"/>
      <c r="N438" s="8"/>
      <c r="O438" s="50"/>
      <c r="P438" s="8"/>
      <c r="Q438" s="8"/>
      <c r="R438" s="8"/>
      <c r="S438" s="8"/>
      <c r="T438" s="8"/>
      <c r="U438" s="8"/>
      <c r="V438" s="8"/>
      <c r="W438" s="8"/>
      <c r="X438" s="8"/>
      <c r="Y438" s="8"/>
      <c r="Z438" s="8"/>
    </row>
    <row r="439" spans="1:26" ht="15.75" customHeight="1">
      <c r="A439" s="8"/>
      <c r="B439" s="8"/>
      <c r="C439" s="8"/>
      <c r="D439" s="8"/>
      <c r="E439" s="68"/>
      <c r="F439" s="68"/>
      <c r="G439" s="68"/>
      <c r="H439" s="68"/>
      <c r="I439" s="68"/>
      <c r="J439" s="68"/>
      <c r="K439" s="8"/>
      <c r="L439" s="8"/>
      <c r="M439" s="50"/>
      <c r="N439" s="8"/>
      <c r="O439" s="50"/>
      <c r="P439" s="8"/>
      <c r="Q439" s="8"/>
      <c r="R439" s="8"/>
      <c r="S439" s="8"/>
      <c r="T439" s="8"/>
      <c r="U439" s="8"/>
      <c r="V439" s="8"/>
      <c r="W439" s="8"/>
      <c r="X439" s="8"/>
      <c r="Y439" s="8"/>
      <c r="Z439" s="8"/>
    </row>
    <row r="440" spans="1:26" ht="15.75" customHeight="1">
      <c r="A440" s="8"/>
      <c r="B440" s="8"/>
      <c r="C440" s="8"/>
      <c r="D440" s="8"/>
      <c r="E440" s="68"/>
      <c r="F440" s="68"/>
      <c r="G440" s="68"/>
      <c r="H440" s="68"/>
      <c r="I440" s="68"/>
      <c r="J440" s="68"/>
      <c r="K440" s="8"/>
      <c r="L440" s="8"/>
      <c r="M440" s="50"/>
      <c r="N440" s="8"/>
      <c r="O440" s="50"/>
      <c r="P440" s="8"/>
      <c r="Q440" s="8"/>
      <c r="R440" s="8"/>
      <c r="S440" s="8"/>
      <c r="T440" s="8"/>
      <c r="U440" s="8"/>
      <c r="V440" s="8"/>
      <c r="W440" s="8"/>
      <c r="X440" s="8"/>
      <c r="Y440" s="8"/>
      <c r="Z440" s="8"/>
    </row>
    <row r="441" spans="1:26" ht="15.75" customHeight="1">
      <c r="A441" s="8"/>
      <c r="B441" s="8"/>
      <c r="C441" s="8"/>
      <c r="D441" s="8"/>
      <c r="E441" s="68"/>
      <c r="F441" s="68"/>
      <c r="G441" s="68"/>
      <c r="H441" s="68"/>
      <c r="I441" s="68"/>
      <c r="J441" s="68"/>
      <c r="K441" s="8"/>
      <c r="L441" s="8"/>
      <c r="M441" s="50"/>
      <c r="N441" s="8"/>
      <c r="O441" s="50"/>
      <c r="P441" s="8"/>
      <c r="Q441" s="8"/>
      <c r="R441" s="8"/>
      <c r="S441" s="8"/>
      <c r="T441" s="8"/>
      <c r="U441" s="8"/>
      <c r="V441" s="8"/>
      <c r="W441" s="8"/>
      <c r="X441" s="8"/>
      <c r="Y441" s="8"/>
      <c r="Z441" s="8"/>
    </row>
    <row r="442" spans="1:26" ht="15.75" customHeight="1">
      <c r="A442" s="8"/>
      <c r="B442" s="8"/>
      <c r="C442" s="8"/>
      <c r="D442" s="8"/>
      <c r="E442" s="68"/>
      <c r="F442" s="68"/>
      <c r="G442" s="68"/>
      <c r="H442" s="68"/>
      <c r="I442" s="68"/>
      <c r="J442" s="68"/>
      <c r="K442" s="8"/>
      <c r="L442" s="8"/>
      <c r="M442" s="50"/>
      <c r="N442" s="8"/>
      <c r="O442" s="50"/>
      <c r="P442" s="8"/>
      <c r="Q442" s="8"/>
      <c r="R442" s="8"/>
      <c r="S442" s="8"/>
      <c r="T442" s="8"/>
      <c r="U442" s="8"/>
      <c r="V442" s="8"/>
      <c r="W442" s="8"/>
      <c r="X442" s="8"/>
      <c r="Y442" s="8"/>
      <c r="Z442" s="8"/>
    </row>
    <row r="443" spans="1:26" ht="15.75" customHeight="1">
      <c r="A443" s="8"/>
      <c r="B443" s="8"/>
      <c r="C443" s="8"/>
      <c r="D443" s="8"/>
      <c r="E443" s="68"/>
      <c r="F443" s="68"/>
      <c r="G443" s="68"/>
      <c r="H443" s="68"/>
      <c r="I443" s="68"/>
      <c r="J443" s="68"/>
      <c r="K443" s="8"/>
      <c r="L443" s="8"/>
      <c r="M443" s="50"/>
      <c r="N443" s="8"/>
      <c r="O443" s="50"/>
      <c r="P443" s="8"/>
      <c r="Q443" s="8"/>
      <c r="R443" s="8"/>
      <c r="S443" s="8"/>
      <c r="T443" s="8"/>
      <c r="U443" s="8"/>
      <c r="V443" s="8"/>
      <c r="W443" s="8"/>
      <c r="X443" s="8"/>
      <c r="Y443" s="8"/>
      <c r="Z443" s="8"/>
    </row>
    <row r="444" spans="1:26" ht="15.75" customHeight="1">
      <c r="A444" s="8"/>
      <c r="B444" s="8"/>
      <c r="C444" s="8"/>
      <c r="D444" s="8"/>
      <c r="E444" s="68"/>
      <c r="F444" s="68"/>
      <c r="G444" s="68"/>
      <c r="H444" s="68"/>
      <c r="I444" s="68"/>
      <c r="J444" s="68"/>
      <c r="K444" s="8"/>
      <c r="L444" s="8"/>
      <c r="M444" s="50"/>
      <c r="N444" s="8"/>
      <c r="O444" s="50"/>
      <c r="P444" s="8"/>
      <c r="Q444" s="8"/>
      <c r="R444" s="8"/>
      <c r="S444" s="8"/>
      <c r="T444" s="8"/>
      <c r="U444" s="8"/>
      <c r="V444" s="8"/>
      <c r="W444" s="8"/>
      <c r="X444" s="8"/>
      <c r="Y444" s="8"/>
      <c r="Z444" s="8"/>
    </row>
    <row r="445" spans="1:26" ht="15.75" customHeight="1">
      <c r="A445" s="8"/>
      <c r="B445" s="8"/>
      <c r="C445" s="8"/>
      <c r="D445" s="8"/>
      <c r="E445" s="68"/>
      <c r="F445" s="68"/>
      <c r="G445" s="68"/>
      <c r="H445" s="68"/>
      <c r="I445" s="68"/>
      <c r="J445" s="68"/>
      <c r="K445" s="8"/>
      <c r="L445" s="8"/>
      <c r="M445" s="50"/>
      <c r="N445" s="8"/>
      <c r="O445" s="50"/>
      <c r="P445" s="8"/>
      <c r="Q445" s="8"/>
      <c r="R445" s="8"/>
      <c r="S445" s="8"/>
      <c r="T445" s="8"/>
      <c r="U445" s="8"/>
      <c r="V445" s="8"/>
      <c r="W445" s="8"/>
      <c r="X445" s="8"/>
      <c r="Y445" s="8"/>
      <c r="Z445" s="8"/>
    </row>
    <row r="446" spans="1:26" ht="15.75" customHeight="1">
      <c r="A446" s="8"/>
      <c r="B446" s="8"/>
      <c r="C446" s="8"/>
      <c r="D446" s="8"/>
      <c r="E446" s="68"/>
      <c r="F446" s="68"/>
      <c r="G446" s="68"/>
      <c r="H446" s="68"/>
      <c r="I446" s="68"/>
      <c r="J446" s="68"/>
      <c r="K446" s="8"/>
      <c r="L446" s="8"/>
      <c r="M446" s="50"/>
      <c r="N446" s="8"/>
      <c r="O446" s="50"/>
      <c r="P446" s="8"/>
      <c r="Q446" s="8"/>
      <c r="R446" s="8"/>
      <c r="S446" s="8"/>
      <c r="T446" s="8"/>
      <c r="U446" s="8"/>
      <c r="V446" s="8"/>
      <c r="W446" s="8"/>
      <c r="X446" s="8"/>
      <c r="Y446" s="8"/>
      <c r="Z446" s="8"/>
    </row>
    <row r="447" spans="1:26" ht="15.75" customHeight="1">
      <c r="A447" s="8"/>
      <c r="B447" s="8"/>
      <c r="C447" s="8"/>
      <c r="D447" s="8"/>
      <c r="E447" s="68"/>
      <c r="F447" s="68"/>
      <c r="G447" s="68"/>
      <c r="H447" s="68"/>
      <c r="I447" s="68"/>
      <c r="J447" s="68"/>
      <c r="K447" s="8"/>
      <c r="L447" s="8"/>
      <c r="M447" s="50"/>
      <c r="N447" s="8"/>
      <c r="O447" s="50"/>
      <c r="P447" s="8"/>
      <c r="Q447" s="8"/>
      <c r="R447" s="8"/>
      <c r="S447" s="8"/>
      <c r="T447" s="8"/>
      <c r="U447" s="8"/>
      <c r="V447" s="8"/>
      <c r="W447" s="8"/>
      <c r="X447" s="8"/>
      <c r="Y447" s="8"/>
      <c r="Z447" s="8"/>
    </row>
    <row r="448" spans="1:26" ht="15.75" customHeight="1">
      <c r="A448" s="8"/>
      <c r="B448" s="8"/>
      <c r="C448" s="8"/>
      <c r="D448" s="8"/>
      <c r="E448" s="68"/>
      <c r="F448" s="68"/>
      <c r="G448" s="68"/>
      <c r="H448" s="68"/>
      <c r="I448" s="68"/>
      <c r="J448" s="68"/>
      <c r="K448" s="8"/>
      <c r="L448" s="8"/>
      <c r="M448" s="50"/>
      <c r="N448" s="8"/>
      <c r="O448" s="50"/>
      <c r="P448" s="8"/>
      <c r="Q448" s="8"/>
      <c r="R448" s="8"/>
      <c r="S448" s="8"/>
      <c r="T448" s="8"/>
      <c r="U448" s="8"/>
      <c r="V448" s="8"/>
      <c r="W448" s="8"/>
      <c r="X448" s="8"/>
      <c r="Y448" s="8"/>
      <c r="Z448" s="8"/>
    </row>
    <row r="449" spans="1:26" ht="15.75" customHeight="1">
      <c r="A449" s="8"/>
      <c r="B449" s="8"/>
      <c r="C449" s="8"/>
      <c r="D449" s="8"/>
      <c r="E449" s="68"/>
      <c r="F449" s="68"/>
      <c r="G449" s="68"/>
      <c r="H449" s="68"/>
      <c r="I449" s="68"/>
      <c r="J449" s="68"/>
      <c r="K449" s="8"/>
      <c r="L449" s="8"/>
      <c r="M449" s="50"/>
      <c r="N449" s="8"/>
      <c r="O449" s="50"/>
      <c r="P449" s="8"/>
      <c r="Q449" s="8"/>
      <c r="R449" s="8"/>
      <c r="S449" s="8"/>
      <c r="T449" s="8"/>
      <c r="U449" s="8"/>
      <c r="V449" s="8"/>
      <c r="W449" s="8"/>
      <c r="X449" s="8"/>
      <c r="Y449" s="8"/>
      <c r="Z449" s="8"/>
    </row>
    <row r="450" spans="1:26" ht="15.75" customHeight="1">
      <c r="A450" s="8"/>
      <c r="B450" s="8"/>
      <c r="C450" s="8"/>
      <c r="D450" s="8"/>
      <c r="E450" s="68"/>
      <c r="F450" s="68"/>
      <c r="G450" s="68"/>
      <c r="H450" s="68"/>
      <c r="I450" s="68"/>
      <c r="J450" s="68"/>
      <c r="K450" s="8"/>
      <c r="L450" s="8"/>
      <c r="M450" s="50"/>
      <c r="N450" s="8"/>
      <c r="O450" s="50"/>
      <c r="P450" s="8"/>
      <c r="Q450" s="8"/>
      <c r="R450" s="8"/>
      <c r="S450" s="8"/>
      <c r="T450" s="8"/>
      <c r="U450" s="8"/>
      <c r="V450" s="8"/>
      <c r="W450" s="8"/>
      <c r="X450" s="8"/>
      <c r="Y450" s="8"/>
      <c r="Z450" s="8"/>
    </row>
    <row r="451" spans="1:26" ht="15.75" customHeight="1">
      <c r="A451" s="8"/>
      <c r="B451" s="8"/>
      <c r="C451" s="8"/>
      <c r="D451" s="8"/>
      <c r="E451" s="68"/>
      <c r="F451" s="68"/>
      <c r="G451" s="68"/>
      <c r="H451" s="68"/>
      <c r="I451" s="68"/>
      <c r="J451" s="68"/>
      <c r="K451" s="8"/>
      <c r="L451" s="8"/>
      <c r="M451" s="50"/>
      <c r="N451" s="8"/>
      <c r="O451" s="50"/>
      <c r="P451" s="8"/>
      <c r="Q451" s="8"/>
      <c r="R451" s="8"/>
      <c r="S451" s="8"/>
      <c r="T451" s="8"/>
      <c r="U451" s="8"/>
      <c r="V451" s="8"/>
      <c r="W451" s="8"/>
      <c r="X451" s="8"/>
      <c r="Y451" s="8"/>
      <c r="Z451" s="8"/>
    </row>
    <row r="452" spans="1:26" ht="15.75" customHeight="1">
      <c r="A452" s="8"/>
      <c r="B452" s="8"/>
      <c r="C452" s="8"/>
      <c r="D452" s="8"/>
      <c r="E452" s="68"/>
      <c r="F452" s="68"/>
      <c r="G452" s="68"/>
      <c r="H452" s="68"/>
      <c r="I452" s="68"/>
      <c r="J452" s="68"/>
      <c r="K452" s="8"/>
      <c r="L452" s="8"/>
      <c r="M452" s="50"/>
      <c r="N452" s="8"/>
      <c r="O452" s="50"/>
      <c r="P452" s="8"/>
      <c r="Q452" s="8"/>
      <c r="R452" s="8"/>
      <c r="S452" s="8"/>
      <c r="T452" s="8"/>
      <c r="U452" s="8"/>
      <c r="V452" s="8"/>
      <c r="W452" s="8"/>
      <c r="X452" s="8"/>
      <c r="Y452" s="8"/>
      <c r="Z452" s="8"/>
    </row>
    <row r="453" spans="1:26" ht="15.75" customHeight="1">
      <c r="A453" s="8"/>
      <c r="B453" s="8"/>
      <c r="C453" s="8"/>
      <c r="D453" s="8"/>
      <c r="E453" s="68"/>
      <c r="F453" s="68"/>
      <c r="G453" s="68"/>
      <c r="H453" s="68"/>
      <c r="I453" s="68"/>
      <c r="J453" s="68"/>
      <c r="K453" s="8"/>
      <c r="L453" s="8"/>
      <c r="M453" s="50"/>
      <c r="N453" s="8"/>
      <c r="O453" s="50"/>
      <c r="P453" s="8"/>
      <c r="Q453" s="8"/>
      <c r="R453" s="8"/>
      <c r="S453" s="8"/>
      <c r="T453" s="8"/>
      <c r="U453" s="8"/>
      <c r="V453" s="8"/>
      <c r="W453" s="8"/>
      <c r="X453" s="8"/>
      <c r="Y453" s="8"/>
      <c r="Z453" s="8"/>
    </row>
    <row r="454" spans="1:26" ht="15.75" customHeight="1">
      <c r="A454" s="8"/>
      <c r="B454" s="8"/>
      <c r="C454" s="8"/>
      <c r="D454" s="8"/>
      <c r="E454" s="68"/>
      <c r="F454" s="68"/>
      <c r="G454" s="68"/>
      <c r="H454" s="68"/>
      <c r="I454" s="68"/>
      <c r="J454" s="68"/>
      <c r="K454" s="8"/>
      <c r="L454" s="8"/>
      <c r="M454" s="50"/>
      <c r="N454" s="8"/>
      <c r="O454" s="50"/>
      <c r="P454" s="8"/>
      <c r="Q454" s="8"/>
      <c r="R454" s="8"/>
      <c r="S454" s="8"/>
      <c r="T454" s="8"/>
      <c r="U454" s="8"/>
      <c r="V454" s="8"/>
      <c r="W454" s="8"/>
      <c r="X454" s="8"/>
      <c r="Y454" s="8"/>
      <c r="Z454" s="8"/>
    </row>
    <row r="455" spans="1:26" ht="15.75" customHeight="1">
      <c r="A455" s="8"/>
      <c r="B455" s="8"/>
      <c r="C455" s="8"/>
      <c r="D455" s="8"/>
      <c r="E455" s="68"/>
      <c r="F455" s="68"/>
      <c r="G455" s="68"/>
      <c r="H455" s="68"/>
      <c r="I455" s="68"/>
      <c r="J455" s="68"/>
      <c r="K455" s="8"/>
      <c r="L455" s="8"/>
      <c r="M455" s="50"/>
      <c r="N455" s="8"/>
      <c r="O455" s="50"/>
      <c r="P455" s="8"/>
      <c r="Q455" s="8"/>
      <c r="R455" s="8"/>
      <c r="S455" s="8"/>
      <c r="T455" s="8"/>
      <c r="U455" s="8"/>
      <c r="V455" s="8"/>
      <c r="W455" s="8"/>
      <c r="X455" s="8"/>
      <c r="Y455" s="8"/>
      <c r="Z455" s="8"/>
    </row>
    <row r="456" spans="1:26" ht="15.75" customHeight="1">
      <c r="A456" s="8"/>
      <c r="B456" s="8"/>
      <c r="C456" s="8"/>
      <c r="D456" s="8"/>
      <c r="E456" s="68"/>
      <c r="F456" s="68"/>
      <c r="G456" s="68"/>
      <c r="H456" s="68"/>
      <c r="I456" s="68"/>
      <c r="J456" s="68"/>
      <c r="K456" s="8"/>
      <c r="L456" s="8"/>
      <c r="M456" s="50"/>
      <c r="N456" s="8"/>
      <c r="O456" s="50"/>
      <c r="P456" s="8"/>
      <c r="Q456" s="8"/>
      <c r="R456" s="8"/>
      <c r="S456" s="8"/>
      <c r="T456" s="8"/>
      <c r="U456" s="8"/>
      <c r="V456" s="8"/>
      <c r="W456" s="8"/>
      <c r="X456" s="8"/>
      <c r="Y456" s="8"/>
      <c r="Z456" s="8"/>
    </row>
    <row r="457" spans="1:26" ht="15.75" customHeight="1">
      <c r="A457" s="8"/>
      <c r="B457" s="8"/>
      <c r="C457" s="8"/>
      <c r="D457" s="8"/>
      <c r="E457" s="68"/>
      <c r="F457" s="68"/>
      <c r="G457" s="68"/>
      <c r="H457" s="68"/>
      <c r="I457" s="68"/>
      <c r="J457" s="68"/>
      <c r="K457" s="8"/>
      <c r="L457" s="8"/>
      <c r="M457" s="50"/>
      <c r="N457" s="8"/>
      <c r="O457" s="50"/>
      <c r="P457" s="8"/>
      <c r="Q457" s="8"/>
      <c r="R457" s="8"/>
      <c r="S457" s="8"/>
      <c r="T457" s="8"/>
      <c r="U457" s="8"/>
      <c r="V457" s="8"/>
      <c r="W457" s="8"/>
      <c r="X457" s="8"/>
      <c r="Y457" s="8"/>
      <c r="Z457" s="8"/>
    </row>
    <row r="458" spans="1:26" ht="15.75" customHeight="1">
      <c r="A458" s="8"/>
      <c r="B458" s="8"/>
      <c r="C458" s="8"/>
      <c r="D458" s="8"/>
      <c r="E458" s="68"/>
      <c r="F458" s="68"/>
      <c r="G458" s="68"/>
      <c r="H458" s="68"/>
      <c r="I458" s="68"/>
      <c r="J458" s="68"/>
      <c r="K458" s="8"/>
      <c r="L458" s="8"/>
      <c r="M458" s="50"/>
      <c r="N458" s="8"/>
      <c r="O458" s="50"/>
      <c r="P458" s="8"/>
      <c r="Q458" s="8"/>
      <c r="R458" s="8"/>
      <c r="S458" s="8"/>
      <c r="T458" s="8"/>
      <c r="U458" s="8"/>
      <c r="V458" s="8"/>
      <c r="W458" s="8"/>
      <c r="X458" s="8"/>
      <c r="Y458" s="8"/>
      <c r="Z458" s="8"/>
    </row>
    <row r="459" spans="1:26" ht="15.75" customHeight="1">
      <c r="A459" s="8"/>
      <c r="B459" s="8"/>
      <c r="C459" s="8"/>
      <c r="D459" s="8"/>
      <c r="E459" s="68"/>
      <c r="F459" s="68"/>
      <c r="G459" s="68"/>
      <c r="H459" s="68"/>
      <c r="I459" s="68"/>
      <c r="J459" s="68"/>
      <c r="K459" s="8"/>
      <c r="L459" s="8"/>
      <c r="M459" s="50"/>
      <c r="N459" s="8"/>
      <c r="O459" s="50"/>
      <c r="P459" s="8"/>
      <c r="Q459" s="8"/>
      <c r="R459" s="8"/>
      <c r="S459" s="8"/>
      <c r="T459" s="8"/>
      <c r="U459" s="8"/>
      <c r="V459" s="8"/>
      <c r="W459" s="8"/>
      <c r="X459" s="8"/>
      <c r="Y459" s="8"/>
      <c r="Z459" s="8"/>
    </row>
    <row r="460" spans="1:26" ht="15.75" customHeight="1">
      <c r="A460" s="8"/>
      <c r="B460" s="8"/>
      <c r="C460" s="8"/>
      <c r="D460" s="8"/>
      <c r="E460" s="68"/>
      <c r="F460" s="68"/>
      <c r="G460" s="68"/>
      <c r="H460" s="68"/>
      <c r="I460" s="68"/>
      <c r="J460" s="68"/>
      <c r="K460" s="8"/>
      <c r="L460" s="8"/>
      <c r="M460" s="50"/>
      <c r="N460" s="8"/>
      <c r="O460" s="50"/>
      <c r="P460" s="8"/>
      <c r="Q460" s="8"/>
      <c r="R460" s="8"/>
      <c r="S460" s="8"/>
      <c r="T460" s="8"/>
      <c r="U460" s="8"/>
      <c r="V460" s="8"/>
      <c r="W460" s="8"/>
      <c r="X460" s="8"/>
      <c r="Y460" s="8"/>
      <c r="Z460" s="8"/>
    </row>
    <row r="461" spans="1:26" ht="15.75" customHeight="1">
      <c r="A461" s="8"/>
      <c r="B461" s="8"/>
      <c r="C461" s="8"/>
      <c r="D461" s="8"/>
      <c r="E461" s="68"/>
      <c r="F461" s="68"/>
      <c r="G461" s="68"/>
      <c r="H461" s="68"/>
      <c r="I461" s="68"/>
      <c r="J461" s="68"/>
      <c r="K461" s="8"/>
      <c r="L461" s="8"/>
      <c r="M461" s="50"/>
      <c r="N461" s="8"/>
      <c r="O461" s="50"/>
      <c r="P461" s="8"/>
      <c r="Q461" s="8"/>
      <c r="R461" s="8"/>
      <c r="S461" s="8"/>
      <c r="T461" s="8"/>
      <c r="U461" s="8"/>
      <c r="V461" s="8"/>
      <c r="W461" s="8"/>
      <c r="X461" s="8"/>
      <c r="Y461" s="8"/>
      <c r="Z461" s="8"/>
    </row>
    <row r="462" spans="1:26" ht="15.75" customHeight="1">
      <c r="A462" s="8"/>
      <c r="B462" s="8"/>
      <c r="C462" s="8"/>
      <c r="D462" s="8"/>
      <c r="E462" s="68"/>
      <c r="F462" s="68"/>
      <c r="G462" s="68"/>
      <c r="H462" s="68"/>
      <c r="I462" s="68"/>
      <c r="J462" s="68"/>
      <c r="K462" s="8"/>
      <c r="L462" s="8"/>
      <c r="M462" s="50"/>
      <c r="N462" s="8"/>
      <c r="O462" s="50"/>
      <c r="P462" s="8"/>
      <c r="Q462" s="8"/>
      <c r="R462" s="8"/>
      <c r="S462" s="8"/>
      <c r="T462" s="8"/>
      <c r="U462" s="8"/>
      <c r="V462" s="8"/>
      <c r="W462" s="8"/>
      <c r="X462" s="8"/>
      <c r="Y462" s="8"/>
      <c r="Z462" s="8"/>
    </row>
    <row r="463" spans="1:26" ht="15.75" customHeight="1">
      <c r="A463" s="8"/>
      <c r="B463" s="8"/>
      <c r="C463" s="8"/>
      <c r="D463" s="8"/>
      <c r="E463" s="68"/>
      <c r="F463" s="68"/>
      <c r="G463" s="68"/>
      <c r="H463" s="68"/>
      <c r="I463" s="68"/>
      <c r="J463" s="68"/>
      <c r="K463" s="8"/>
      <c r="L463" s="8"/>
      <c r="M463" s="50"/>
      <c r="N463" s="8"/>
      <c r="O463" s="50"/>
      <c r="P463" s="8"/>
      <c r="Q463" s="8"/>
      <c r="R463" s="8"/>
      <c r="S463" s="8"/>
      <c r="T463" s="8"/>
      <c r="U463" s="8"/>
      <c r="V463" s="8"/>
      <c r="W463" s="8"/>
      <c r="X463" s="8"/>
      <c r="Y463" s="8"/>
      <c r="Z463" s="8"/>
    </row>
    <row r="464" spans="1:26" ht="15.75" customHeight="1">
      <c r="A464" s="8"/>
      <c r="B464" s="8"/>
      <c r="C464" s="8"/>
      <c r="D464" s="8"/>
      <c r="E464" s="68"/>
      <c r="F464" s="68"/>
      <c r="G464" s="68"/>
      <c r="H464" s="68"/>
      <c r="I464" s="68"/>
      <c r="J464" s="68"/>
      <c r="K464" s="8"/>
      <c r="L464" s="8"/>
      <c r="M464" s="50"/>
      <c r="N464" s="8"/>
      <c r="O464" s="50"/>
      <c r="P464" s="8"/>
      <c r="Q464" s="8"/>
      <c r="R464" s="8"/>
      <c r="S464" s="8"/>
      <c r="T464" s="8"/>
      <c r="U464" s="8"/>
      <c r="V464" s="8"/>
      <c r="W464" s="8"/>
      <c r="X464" s="8"/>
      <c r="Y464" s="8"/>
      <c r="Z464" s="8"/>
    </row>
    <row r="465" spans="1:26" ht="15.75" customHeight="1">
      <c r="A465" s="8"/>
      <c r="B465" s="8"/>
      <c r="C465" s="8"/>
      <c r="D465" s="8"/>
      <c r="E465" s="68"/>
      <c r="F465" s="68"/>
      <c r="G465" s="68"/>
      <c r="H465" s="68"/>
      <c r="I465" s="68"/>
      <c r="J465" s="68"/>
      <c r="K465" s="8"/>
      <c r="L465" s="8"/>
      <c r="M465" s="50"/>
      <c r="N465" s="8"/>
      <c r="O465" s="50"/>
      <c r="P465" s="8"/>
      <c r="Q465" s="8"/>
      <c r="R465" s="8"/>
      <c r="S465" s="8"/>
      <c r="T465" s="8"/>
      <c r="U465" s="8"/>
      <c r="V465" s="8"/>
      <c r="W465" s="8"/>
      <c r="X465" s="8"/>
      <c r="Y465" s="8"/>
      <c r="Z465" s="8"/>
    </row>
    <row r="466" spans="1:26" ht="15.75" customHeight="1">
      <c r="A466" s="8"/>
      <c r="B466" s="8"/>
      <c r="C466" s="8"/>
      <c r="D466" s="8"/>
      <c r="E466" s="68"/>
      <c r="F466" s="68"/>
      <c r="G466" s="68"/>
      <c r="H466" s="68"/>
      <c r="I466" s="68"/>
      <c r="J466" s="68"/>
      <c r="K466" s="8"/>
      <c r="L466" s="8"/>
      <c r="M466" s="50"/>
      <c r="N466" s="8"/>
      <c r="O466" s="50"/>
      <c r="P466" s="8"/>
      <c r="Q466" s="8"/>
      <c r="R466" s="8"/>
      <c r="S466" s="8"/>
      <c r="T466" s="8"/>
      <c r="U466" s="8"/>
      <c r="V466" s="8"/>
      <c r="W466" s="8"/>
      <c r="X466" s="8"/>
      <c r="Y466" s="8"/>
      <c r="Z466" s="8"/>
    </row>
    <row r="467" spans="1:26" ht="15.75" customHeight="1">
      <c r="A467" s="8"/>
      <c r="B467" s="8"/>
      <c r="C467" s="8"/>
      <c r="D467" s="8"/>
      <c r="E467" s="68"/>
      <c r="F467" s="68"/>
      <c r="G467" s="68"/>
      <c r="H467" s="68"/>
      <c r="I467" s="68"/>
      <c r="J467" s="68"/>
      <c r="K467" s="8"/>
      <c r="L467" s="8"/>
      <c r="M467" s="50"/>
      <c r="N467" s="8"/>
      <c r="O467" s="50"/>
      <c r="P467" s="8"/>
      <c r="Q467" s="8"/>
      <c r="R467" s="8"/>
      <c r="S467" s="8"/>
      <c r="T467" s="8"/>
      <c r="U467" s="8"/>
      <c r="V467" s="8"/>
      <c r="W467" s="8"/>
      <c r="X467" s="8"/>
      <c r="Y467" s="8"/>
      <c r="Z467" s="8"/>
    </row>
    <row r="468" spans="1:26" ht="15.75" customHeight="1">
      <c r="A468" s="8"/>
      <c r="B468" s="8"/>
      <c r="C468" s="8"/>
      <c r="D468" s="8"/>
      <c r="E468" s="68"/>
      <c r="F468" s="68"/>
      <c r="G468" s="68"/>
      <c r="H468" s="68"/>
      <c r="I468" s="68"/>
      <c r="J468" s="68"/>
      <c r="K468" s="8"/>
      <c r="L468" s="8"/>
      <c r="M468" s="50"/>
      <c r="N468" s="8"/>
      <c r="O468" s="50"/>
      <c r="P468" s="8"/>
      <c r="Q468" s="8"/>
      <c r="R468" s="8"/>
      <c r="S468" s="8"/>
      <c r="T468" s="8"/>
      <c r="U468" s="8"/>
      <c r="V468" s="8"/>
      <c r="W468" s="8"/>
      <c r="X468" s="8"/>
      <c r="Y468" s="8"/>
      <c r="Z468" s="8"/>
    </row>
    <row r="469" spans="1:26" ht="15.75" customHeight="1">
      <c r="A469" s="8"/>
      <c r="B469" s="8"/>
      <c r="C469" s="8"/>
      <c r="D469" s="8"/>
      <c r="E469" s="68"/>
      <c r="F469" s="68"/>
      <c r="G469" s="68"/>
      <c r="H469" s="68"/>
      <c r="I469" s="68"/>
      <c r="J469" s="68"/>
      <c r="K469" s="8"/>
      <c r="L469" s="8"/>
      <c r="M469" s="50"/>
      <c r="N469" s="8"/>
      <c r="O469" s="50"/>
      <c r="P469" s="8"/>
      <c r="Q469" s="8"/>
      <c r="R469" s="8"/>
      <c r="S469" s="8"/>
      <c r="T469" s="8"/>
      <c r="U469" s="8"/>
      <c r="V469" s="8"/>
      <c r="W469" s="8"/>
      <c r="X469" s="8"/>
      <c r="Y469" s="8"/>
      <c r="Z469" s="8"/>
    </row>
    <row r="470" spans="1:26" ht="15.75" customHeight="1">
      <c r="A470" s="8"/>
      <c r="B470" s="8"/>
      <c r="C470" s="8"/>
      <c r="D470" s="8"/>
      <c r="E470" s="68"/>
      <c r="F470" s="68"/>
      <c r="G470" s="68"/>
      <c r="H470" s="68"/>
      <c r="I470" s="68"/>
      <c r="J470" s="68"/>
      <c r="K470" s="8"/>
      <c r="L470" s="8"/>
      <c r="M470" s="50"/>
      <c r="N470" s="8"/>
      <c r="O470" s="50"/>
      <c r="P470" s="8"/>
      <c r="Q470" s="8"/>
      <c r="R470" s="8"/>
      <c r="S470" s="8"/>
      <c r="T470" s="8"/>
      <c r="U470" s="8"/>
      <c r="V470" s="8"/>
      <c r="W470" s="8"/>
      <c r="X470" s="8"/>
      <c r="Y470" s="8"/>
      <c r="Z470" s="8"/>
    </row>
    <row r="471" spans="1:26" ht="15.75" customHeight="1">
      <c r="A471" s="8"/>
      <c r="B471" s="8"/>
      <c r="C471" s="8"/>
      <c r="D471" s="8"/>
      <c r="E471" s="68"/>
      <c r="F471" s="68"/>
      <c r="G471" s="68"/>
      <c r="H471" s="68"/>
      <c r="I471" s="68"/>
      <c r="J471" s="68"/>
      <c r="K471" s="8"/>
      <c r="L471" s="8"/>
      <c r="M471" s="50"/>
      <c r="N471" s="8"/>
      <c r="O471" s="50"/>
      <c r="P471" s="8"/>
      <c r="Q471" s="8"/>
      <c r="R471" s="8"/>
      <c r="S471" s="8"/>
      <c r="T471" s="8"/>
      <c r="U471" s="8"/>
      <c r="V471" s="8"/>
      <c r="W471" s="8"/>
      <c r="X471" s="8"/>
      <c r="Y471" s="8"/>
      <c r="Z471" s="8"/>
    </row>
    <row r="472" spans="1:26" ht="15.75" customHeight="1">
      <c r="A472" s="8"/>
      <c r="B472" s="8"/>
      <c r="C472" s="8"/>
      <c r="D472" s="8"/>
      <c r="E472" s="68"/>
      <c r="F472" s="68"/>
      <c r="G472" s="68"/>
      <c r="H472" s="68"/>
      <c r="I472" s="68"/>
      <c r="J472" s="68"/>
      <c r="K472" s="8"/>
      <c r="L472" s="8"/>
      <c r="M472" s="50"/>
      <c r="N472" s="8"/>
      <c r="O472" s="50"/>
      <c r="P472" s="8"/>
      <c r="Q472" s="8"/>
      <c r="R472" s="8"/>
      <c r="S472" s="8"/>
      <c r="T472" s="8"/>
      <c r="U472" s="8"/>
      <c r="V472" s="8"/>
      <c r="W472" s="8"/>
      <c r="X472" s="8"/>
      <c r="Y472" s="8"/>
      <c r="Z472" s="8"/>
    </row>
    <row r="473" spans="1:26" ht="15.75" customHeight="1">
      <c r="A473" s="8"/>
      <c r="B473" s="8"/>
      <c r="C473" s="8"/>
      <c r="D473" s="8"/>
      <c r="E473" s="68"/>
      <c r="F473" s="68"/>
      <c r="G473" s="68"/>
      <c r="H473" s="68"/>
      <c r="I473" s="68"/>
      <c r="J473" s="68"/>
      <c r="K473" s="8"/>
      <c r="L473" s="8"/>
      <c r="M473" s="50"/>
      <c r="N473" s="8"/>
      <c r="O473" s="50"/>
      <c r="P473" s="8"/>
      <c r="Q473" s="8"/>
      <c r="R473" s="8"/>
      <c r="S473" s="8"/>
      <c r="T473" s="8"/>
      <c r="U473" s="8"/>
      <c r="V473" s="8"/>
      <c r="W473" s="8"/>
      <c r="X473" s="8"/>
      <c r="Y473" s="8"/>
      <c r="Z473" s="8"/>
    </row>
    <row r="474" spans="1:26" ht="15.75" customHeight="1">
      <c r="A474" s="8"/>
      <c r="B474" s="8"/>
      <c r="C474" s="8"/>
      <c r="D474" s="8"/>
      <c r="E474" s="68"/>
      <c r="F474" s="68"/>
      <c r="G474" s="68"/>
      <c r="H474" s="68"/>
      <c r="I474" s="68"/>
      <c r="J474" s="68"/>
      <c r="K474" s="8"/>
      <c r="L474" s="8"/>
      <c r="M474" s="50"/>
      <c r="N474" s="8"/>
      <c r="O474" s="50"/>
      <c r="P474" s="8"/>
      <c r="Q474" s="8"/>
      <c r="R474" s="8"/>
      <c r="S474" s="8"/>
      <c r="T474" s="8"/>
      <c r="U474" s="8"/>
      <c r="V474" s="8"/>
      <c r="W474" s="8"/>
      <c r="X474" s="8"/>
      <c r="Y474" s="8"/>
      <c r="Z474" s="8"/>
    </row>
    <row r="475" spans="1:26" ht="15.75" customHeight="1">
      <c r="A475" s="8"/>
      <c r="B475" s="8"/>
      <c r="C475" s="8"/>
      <c r="D475" s="8"/>
      <c r="E475" s="68"/>
      <c r="F475" s="68"/>
      <c r="G475" s="68"/>
      <c r="H475" s="68"/>
      <c r="I475" s="68"/>
      <c r="J475" s="68"/>
      <c r="K475" s="8"/>
      <c r="L475" s="8"/>
      <c r="M475" s="50"/>
      <c r="N475" s="8"/>
      <c r="O475" s="50"/>
      <c r="P475" s="8"/>
      <c r="Q475" s="8"/>
      <c r="R475" s="8"/>
      <c r="S475" s="8"/>
      <c r="T475" s="8"/>
      <c r="U475" s="8"/>
      <c r="V475" s="8"/>
      <c r="W475" s="8"/>
      <c r="X475" s="8"/>
      <c r="Y475" s="8"/>
      <c r="Z475" s="8"/>
    </row>
    <row r="476" spans="1:26" ht="15.75" customHeight="1">
      <c r="A476" s="8"/>
      <c r="B476" s="8"/>
      <c r="C476" s="8"/>
      <c r="D476" s="8"/>
      <c r="E476" s="68"/>
      <c r="F476" s="68"/>
      <c r="G476" s="68"/>
      <c r="H476" s="68"/>
      <c r="I476" s="68"/>
      <c r="J476" s="68"/>
      <c r="K476" s="8"/>
      <c r="L476" s="8"/>
      <c r="M476" s="50"/>
      <c r="N476" s="8"/>
      <c r="O476" s="50"/>
      <c r="P476" s="8"/>
      <c r="Q476" s="8"/>
      <c r="R476" s="8"/>
      <c r="S476" s="8"/>
      <c r="T476" s="8"/>
      <c r="U476" s="8"/>
      <c r="V476" s="8"/>
      <c r="W476" s="8"/>
      <c r="X476" s="8"/>
      <c r="Y476" s="8"/>
      <c r="Z476" s="8"/>
    </row>
    <row r="477" spans="1:26" ht="15.75" customHeight="1">
      <c r="A477" s="8"/>
      <c r="B477" s="8"/>
      <c r="C477" s="8"/>
      <c r="D477" s="8"/>
      <c r="E477" s="68"/>
      <c r="F477" s="68"/>
      <c r="G477" s="68"/>
      <c r="H477" s="68"/>
      <c r="I477" s="68"/>
      <c r="J477" s="68"/>
      <c r="K477" s="8"/>
      <c r="L477" s="8"/>
      <c r="M477" s="50"/>
      <c r="N477" s="8"/>
      <c r="O477" s="50"/>
      <c r="P477" s="8"/>
      <c r="Q477" s="8"/>
      <c r="R477" s="8"/>
      <c r="S477" s="8"/>
      <c r="T477" s="8"/>
      <c r="U477" s="8"/>
      <c r="V477" s="8"/>
      <c r="W477" s="8"/>
      <c r="X477" s="8"/>
      <c r="Y477" s="8"/>
      <c r="Z477" s="8"/>
    </row>
    <row r="478" spans="1:26" ht="15.75" customHeight="1">
      <c r="A478" s="8"/>
      <c r="B478" s="8"/>
      <c r="C478" s="8"/>
      <c r="D478" s="8"/>
      <c r="E478" s="68"/>
      <c r="F478" s="68"/>
      <c r="G478" s="68"/>
      <c r="H478" s="68"/>
      <c r="I478" s="68"/>
      <c r="J478" s="68"/>
      <c r="K478" s="8"/>
      <c r="L478" s="8"/>
      <c r="M478" s="50"/>
      <c r="N478" s="8"/>
      <c r="O478" s="50"/>
      <c r="P478" s="8"/>
      <c r="Q478" s="8"/>
      <c r="R478" s="8"/>
      <c r="S478" s="8"/>
      <c r="T478" s="8"/>
      <c r="U478" s="8"/>
      <c r="V478" s="8"/>
      <c r="W478" s="8"/>
      <c r="X478" s="8"/>
      <c r="Y478" s="8"/>
      <c r="Z478" s="8"/>
    </row>
    <row r="479" spans="1:26" ht="15.75" customHeight="1">
      <c r="A479" s="8"/>
      <c r="B479" s="8"/>
      <c r="C479" s="8"/>
      <c r="D479" s="8"/>
      <c r="E479" s="68"/>
      <c r="F479" s="68"/>
      <c r="G479" s="68"/>
      <c r="H479" s="68"/>
      <c r="I479" s="68"/>
      <c r="J479" s="68"/>
      <c r="K479" s="8"/>
      <c r="L479" s="8"/>
      <c r="M479" s="50"/>
      <c r="N479" s="8"/>
      <c r="O479" s="50"/>
      <c r="P479" s="8"/>
      <c r="Q479" s="8"/>
      <c r="R479" s="8"/>
      <c r="S479" s="8"/>
      <c r="T479" s="8"/>
      <c r="U479" s="8"/>
      <c r="V479" s="8"/>
      <c r="W479" s="8"/>
      <c r="X479" s="8"/>
      <c r="Y479" s="8"/>
      <c r="Z479" s="8"/>
    </row>
    <row r="480" spans="1:26" ht="15.75" customHeight="1">
      <c r="A480" s="8"/>
      <c r="B480" s="8"/>
      <c r="C480" s="8"/>
      <c r="D480" s="8"/>
      <c r="E480" s="68"/>
      <c r="F480" s="68"/>
      <c r="G480" s="68"/>
      <c r="H480" s="68"/>
      <c r="I480" s="68"/>
      <c r="J480" s="68"/>
      <c r="K480" s="8"/>
      <c r="L480" s="8"/>
      <c r="M480" s="50"/>
      <c r="N480" s="8"/>
      <c r="O480" s="50"/>
      <c r="P480" s="8"/>
      <c r="Q480" s="8"/>
      <c r="R480" s="8"/>
      <c r="S480" s="8"/>
      <c r="T480" s="8"/>
      <c r="U480" s="8"/>
      <c r="V480" s="8"/>
      <c r="W480" s="8"/>
      <c r="X480" s="8"/>
      <c r="Y480" s="8"/>
      <c r="Z480" s="8"/>
    </row>
    <row r="481" spans="1:26" ht="15.75" customHeight="1">
      <c r="A481" s="8"/>
      <c r="B481" s="8"/>
      <c r="C481" s="8"/>
      <c r="D481" s="8"/>
      <c r="E481" s="68"/>
      <c r="F481" s="68"/>
      <c r="G481" s="68"/>
      <c r="H481" s="68"/>
      <c r="I481" s="68"/>
      <c r="J481" s="68"/>
      <c r="K481" s="8"/>
      <c r="L481" s="8"/>
      <c r="M481" s="50"/>
      <c r="N481" s="8"/>
      <c r="O481" s="50"/>
      <c r="P481" s="8"/>
      <c r="Q481" s="8"/>
      <c r="R481" s="8"/>
      <c r="S481" s="8"/>
      <c r="T481" s="8"/>
      <c r="U481" s="8"/>
      <c r="V481" s="8"/>
      <c r="W481" s="8"/>
      <c r="X481" s="8"/>
      <c r="Y481" s="8"/>
      <c r="Z481" s="8"/>
    </row>
    <row r="482" spans="1:26" ht="15.75" customHeight="1">
      <c r="A482" s="8"/>
      <c r="B482" s="8"/>
      <c r="C482" s="8"/>
      <c r="D482" s="8"/>
      <c r="E482" s="68"/>
      <c r="F482" s="68"/>
      <c r="G482" s="68"/>
      <c r="H482" s="68"/>
      <c r="I482" s="68"/>
      <c r="J482" s="68"/>
      <c r="K482" s="8"/>
      <c r="L482" s="8"/>
      <c r="M482" s="50"/>
      <c r="N482" s="8"/>
      <c r="O482" s="50"/>
      <c r="P482" s="8"/>
      <c r="Q482" s="8"/>
      <c r="R482" s="8"/>
      <c r="S482" s="8"/>
      <c r="T482" s="8"/>
      <c r="U482" s="8"/>
      <c r="V482" s="8"/>
      <c r="W482" s="8"/>
      <c r="X482" s="8"/>
      <c r="Y482" s="8"/>
      <c r="Z482" s="8"/>
    </row>
    <row r="483" spans="1:26" ht="15.75" customHeight="1">
      <c r="A483" s="8"/>
      <c r="B483" s="8"/>
      <c r="C483" s="8"/>
      <c r="D483" s="8"/>
      <c r="E483" s="68"/>
      <c r="F483" s="68"/>
      <c r="G483" s="68"/>
      <c r="H483" s="68"/>
      <c r="I483" s="68"/>
      <c r="J483" s="68"/>
      <c r="K483" s="8"/>
      <c r="L483" s="8"/>
      <c r="M483" s="50"/>
      <c r="N483" s="8"/>
      <c r="O483" s="50"/>
      <c r="P483" s="8"/>
      <c r="Q483" s="8"/>
      <c r="R483" s="8"/>
      <c r="S483" s="8"/>
      <c r="T483" s="8"/>
      <c r="U483" s="8"/>
      <c r="V483" s="8"/>
      <c r="W483" s="8"/>
      <c r="X483" s="8"/>
      <c r="Y483" s="8"/>
      <c r="Z483" s="8"/>
    </row>
    <row r="484" spans="1:26" ht="15.75" customHeight="1">
      <c r="A484" s="8"/>
      <c r="B484" s="8"/>
      <c r="C484" s="8"/>
      <c r="D484" s="8"/>
      <c r="E484" s="68"/>
      <c r="F484" s="68"/>
      <c r="G484" s="68"/>
      <c r="H484" s="68"/>
      <c r="I484" s="68"/>
      <c r="J484" s="68"/>
      <c r="K484" s="8"/>
      <c r="L484" s="8"/>
      <c r="M484" s="50"/>
      <c r="N484" s="8"/>
      <c r="O484" s="50"/>
      <c r="P484" s="8"/>
      <c r="Q484" s="8"/>
      <c r="R484" s="8"/>
      <c r="S484" s="8"/>
      <c r="T484" s="8"/>
      <c r="U484" s="8"/>
      <c r="V484" s="8"/>
      <c r="W484" s="8"/>
      <c r="X484" s="8"/>
      <c r="Y484" s="8"/>
      <c r="Z484" s="8"/>
    </row>
    <row r="485" spans="1:26" ht="15.75" customHeight="1">
      <c r="A485" s="8"/>
      <c r="B485" s="8"/>
      <c r="C485" s="8"/>
      <c r="D485" s="8"/>
      <c r="E485" s="68"/>
      <c r="F485" s="68"/>
      <c r="G485" s="68"/>
      <c r="H485" s="68"/>
      <c r="I485" s="68"/>
      <c r="J485" s="68"/>
      <c r="K485" s="8"/>
      <c r="L485" s="8"/>
      <c r="M485" s="50"/>
      <c r="N485" s="8"/>
      <c r="O485" s="50"/>
      <c r="P485" s="8"/>
      <c r="Q485" s="8"/>
      <c r="R485" s="8"/>
      <c r="S485" s="8"/>
      <c r="T485" s="8"/>
      <c r="U485" s="8"/>
      <c r="V485" s="8"/>
      <c r="W485" s="8"/>
      <c r="X485" s="8"/>
      <c r="Y485" s="8"/>
      <c r="Z485" s="8"/>
    </row>
    <row r="486" spans="1:26" ht="15.75" customHeight="1">
      <c r="A486" s="8"/>
      <c r="B486" s="8"/>
      <c r="C486" s="8"/>
      <c r="D486" s="8"/>
      <c r="E486" s="68"/>
      <c r="F486" s="68"/>
      <c r="G486" s="68"/>
      <c r="H486" s="68"/>
      <c r="I486" s="68"/>
      <c r="J486" s="68"/>
      <c r="K486" s="8"/>
      <c r="L486" s="8"/>
      <c r="M486" s="50"/>
      <c r="N486" s="8"/>
      <c r="O486" s="50"/>
      <c r="P486" s="8"/>
      <c r="Q486" s="8"/>
      <c r="R486" s="8"/>
      <c r="S486" s="8"/>
      <c r="T486" s="8"/>
      <c r="U486" s="8"/>
      <c r="V486" s="8"/>
      <c r="W486" s="8"/>
      <c r="X486" s="8"/>
      <c r="Y486" s="8"/>
      <c r="Z486" s="8"/>
    </row>
    <row r="487" spans="1:26" ht="15.75" customHeight="1">
      <c r="A487" s="8"/>
      <c r="B487" s="8"/>
      <c r="C487" s="8"/>
      <c r="D487" s="8"/>
      <c r="E487" s="68"/>
      <c r="F487" s="68"/>
      <c r="G487" s="68"/>
      <c r="H487" s="68"/>
      <c r="I487" s="68"/>
      <c r="J487" s="68"/>
      <c r="K487" s="8"/>
      <c r="L487" s="8"/>
      <c r="M487" s="50"/>
      <c r="N487" s="8"/>
      <c r="O487" s="50"/>
      <c r="P487" s="8"/>
      <c r="Q487" s="8"/>
      <c r="R487" s="8"/>
      <c r="S487" s="8"/>
      <c r="T487" s="8"/>
      <c r="U487" s="8"/>
      <c r="V487" s="8"/>
      <c r="W487" s="8"/>
      <c r="X487" s="8"/>
      <c r="Y487" s="8"/>
      <c r="Z487" s="8"/>
    </row>
    <row r="488" spans="1:26" ht="15.75" customHeight="1">
      <c r="A488" s="8"/>
      <c r="B488" s="8"/>
      <c r="C488" s="8"/>
      <c r="D488" s="8"/>
      <c r="E488" s="68"/>
      <c r="F488" s="68"/>
      <c r="G488" s="68"/>
      <c r="H488" s="68"/>
      <c r="I488" s="68"/>
      <c r="J488" s="68"/>
      <c r="K488" s="8"/>
      <c r="L488" s="8"/>
      <c r="M488" s="50"/>
      <c r="N488" s="8"/>
      <c r="O488" s="50"/>
      <c r="P488" s="8"/>
      <c r="Q488" s="8"/>
      <c r="R488" s="8"/>
      <c r="S488" s="8"/>
      <c r="T488" s="8"/>
      <c r="U488" s="8"/>
      <c r="V488" s="8"/>
      <c r="W488" s="8"/>
      <c r="X488" s="8"/>
      <c r="Y488" s="8"/>
      <c r="Z488" s="8"/>
    </row>
    <row r="489" spans="1:26" ht="15.75" customHeight="1">
      <c r="A489" s="8"/>
      <c r="B489" s="8"/>
      <c r="C489" s="8"/>
      <c r="D489" s="8"/>
      <c r="E489" s="68"/>
      <c r="F489" s="68"/>
      <c r="G489" s="68"/>
      <c r="H489" s="68"/>
      <c r="I489" s="68"/>
      <c r="J489" s="68"/>
      <c r="K489" s="8"/>
      <c r="L489" s="8"/>
      <c r="M489" s="50"/>
      <c r="N489" s="8"/>
      <c r="O489" s="50"/>
      <c r="P489" s="8"/>
      <c r="Q489" s="8"/>
      <c r="R489" s="8"/>
      <c r="S489" s="8"/>
      <c r="T489" s="8"/>
      <c r="U489" s="8"/>
      <c r="V489" s="8"/>
      <c r="W489" s="8"/>
      <c r="X489" s="8"/>
      <c r="Y489" s="8"/>
      <c r="Z489" s="8"/>
    </row>
    <row r="490" spans="1:26" ht="15.75" customHeight="1">
      <c r="A490" s="8"/>
      <c r="B490" s="8"/>
      <c r="C490" s="8"/>
      <c r="D490" s="8"/>
      <c r="E490" s="68"/>
      <c r="F490" s="68"/>
      <c r="G490" s="68"/>
      <c r="H490" s="68"/>
      <c r="I490" s="68"/>
      <c r="J490" s="68"/>
      <c r="K490" s="8"/>
      <c r="L490" s="8"/>
      <c r="M490" s="50"/>
      <c r="N490" s="8"/>
      <c r="O490" s="50"/>
      <c r="P490" s="8"/>
      <c r="Q490" s="8"/>
      <c r="R490" s="8"/>
      <c r="S490" s="8"/>
      <c r="T490" s="8"/>
      <c r="U490" s="8"/>
      <c r="V490" s="8"/>
      <c r="W490" s="8"/>
      <c r="X490" s="8"/>
      <c r="Y490" s="8"/>
      <c r="Z490" s="8"/>
    </row>
    <row r="491" spans="1:26" ht="15.75" customHeight="1">
      <c r="A491" s="8"/>
      <c r="B491" s="8"/>
      <c r="C491" s="8"/>
      <c r="D491" s="8"/>
      <c r="E491" s="68"/>
      <c r="F491" s="68"/>
      <c r="G491" s="68"/>
      <c r="H491" s="68"/>
      <c r="I491" s="68"/>
      <c r="J491" s="68"/>
      <c r="K491" s="8"/>
      <c r="L491" s="8"/>
      <c r="M491" s="50"/>
      <c r="N491" s="8"/>
      <c r="O491" s="50"/>
      <c r="P491" s="8"/>
      <c r="Q491" s="8"/>
      <c r="R491" s="8"/>
      <c r="S491" s="8"/>
      <c r="T491" s="8"/>
      <c r="U491" s="8"/>
      <c r="V491" s="8"/>
      <c r="W491" s="8"/>
      <c r="X491" s="8"/>
      <c r="Y491" s="8"/>
      <c r="Z491" s="8"/>
    </row>
    <row r="492" spans="1:26" ht="15.75" customHeight="1">
      <c r="A492" s="8"/>
      <c r="B492" s="8"/>
      <c r="C492" s="8"/>
      <c r="D492" s="8"/>
      <c r="E492" s="68"/>
      <c r="F492" s="68"/>
      <c r="G492" s="68"/>
      <c r="H492" s="68"/>
      <c r="I492" s="68"/>
      <c r="J492" s="68"/>
      <c r="K492" s="8"/>
      <c r="L492" s="8"/>
      <c r="M492" s="50"/>
      <c r="N492" s="8"/>
      <c r="O492" s="50"/>
      <c r="P492" s="8"/>
      <c r="Q492" s="8"/>
      <c r="R492" s="8"/>
      <c r="S492" s="8"/>
      <c r="T492" s="8"/>
      <c r="U492" s="8"/>
      <c r="V492" s="8"/>
      <c r="W492" s="8"/>
      <c r="X492" s="8"/>
      <c r="Y492" s="8"/>
      <c r="Z492" s="8"/>
    </row>
    <row r="493" spans="1:26" ht="15.75" customHeight="1">
      <c r="A493" s="8"/>
      <c r="B493" s="8"/>
      <c r="C493" s="8"/>
      <c r="D493" s="8"/>
      <c r="E493" s="68"/>
      <c r="F493" s="68"/>
      <c r="G493" s="68"/>
      <c r="H493" s="68"/>
      <c r="I493" s="68"/>
      <c r="J493" s="68"/>
      <c r="K493" s="8"/>
      <c r="L493" s="8"/>
      <c r="M493" s="50"/>
      <c r="N493" s="8"/>
      <c r="O493" s="50"/>
      <c r="P493" s="8"/>
      <c r="Q493" s="8"/>
      <c r="R493" s="8"/>
      <c r="S493" s="8"/>
      <c r="T493" s="8"/>
      <c r="U493" s="8"/>
      <c r="V493" s="8"/>
      <c r="W493" s="8"/>
      <c r="X493" s="8"/>
      <c r="Y493" s="8"/>
      <c r="Z493" s="8"/>
    </row>
    <row r="494" spans="1:26" ht="15.75" customHeight="1">
      <c r="A494" s="8"/>
      <c r="B494" s="8"/>
      <c r="C494" s="8"/>
      <c r="D494" s="8"/>
      <c r="E494" s="68"/>
      <c r="F494" s="68"/>
      <c r="G494" s="68"/>
      <c r="H494" s="68"/>
      <c r="I494" s="68"/>
      <c r="J494" s="68"/>
      <c r="K494" s="8"/>
      <c r="L494" s="8"/>
      <c r="M494" s="50"/>
      <c r="N494" s="8"/>
      <c r="O494" s="50"/>
      <c r="P494" s="8"/>
      <c r="Q494" s="8"/>
      <c r="R494" s="8"/>
      <c r="S494" s="8"/>
      <c r="T494" s="8"/>
      <c r="U494" s="8"/>
      <c r="V494" s="8"/>
      <c r="W494" s="8"/>
      <c r="X494" s="8"/>
      <c r="Y494" s="8"/>
      <c r="Z494" s="8"/>
    </row>
    <row r="495" spans="1:26" ht="15.75" customHeight="1">
      <c r="A495" s="8"/>
      <c r="B495" s="8"/>
      <c r="C495" s="8"/>
      <c r="D495" s="8"/>
      <c r="E495" s="68"/>
      <c r="F495" s="68"/>
      <c r="G495" s="68"/>
      <c r="H495" s="68"/>
      <c r="I495" s="68"/>
      <c r="J495" s="68"/>
      <c r="K495" s="8"/>
      <c r="L495" s="8"/>
      <c r="M495" s="50"/>
      <c r="N495" s="8"/>
      <c r="O495" s="50"/>
      <c r="P495" s="8"/>
      <c r="Q495" s="8"/>
      <c r="R495" s="8"/>
      <c r="S495" s="8"/>
      <c r="T495" s="8"/>
      <c r="U495" s="8"/>
      <c r="V495" s="8"/>
      <c r="W495" s="8"/>
      <c r="X495" s="8"/>
      <c r="Y495" s="8"/>
      <c r="Z495" s="8"/>
    </row>
    <row r="496" spans="1:26" ht="15.75" customHeight="1">
      <c r="A496" s="8"/>
      <c r="B496" s="8"/>
      <c r="C496" s="8"/>
      <c r="D496" s="8"/>
      <c r="E496" s="68"/>
      <c r="F496" s="68"/>
      <c r="G496" s="68"/>
      <c r="H496" s="68"/>
      <c r="I496" s="68"/>
      <c r="J496" s="68"/>
      <c r="K496" s="8"/>
      <c r="L496" s="8"/>
      <c r="M496" s="50"/>
      <c r="N496" s="8"/>
      <c r="O496" s="50"/>
      <c r="P496" s="8"/>
      <c r="Q496" s="8"/>
      <c r="R496" s="8"/>
      <c r="S496" s="8"/>
      <c r="T496" s="8"/>
      <c r="U496" s="8"/>
      <c r="V496" s="8"/>
      <c r="W496" s="8"/>
      <c r="X496" s="8"/>
      <c r="Y496" s="8"/>
      <c r="Z496" s="8"/>
    </row>
    <row r="497" spans="1:26" ht="15.75" customHeight="1">
      <c r="A497" s="8"/>
      <c r="B497" s="8"/>
      <c r="C497" s="8"/>
      <c r="D497" s="8"/>
      <c r="E497" s="68"/>
      <c r="F497" s="68"/>
      <c r="G497" s="68"/>
      <c r="H497" s="68"/>
      <c r="I497" s="68"/>
      <c r="J497" s="68"/>
      <c r="K497" s="8"/>
      <c r="L497" s="8"/>
      <c r="M497" s="50"/>
      <c r="N497" s="8"/>
      <c r="O497" s="50"/>
      <c r="P497" s="8"/>
      <c r="Q497" s="8"/>
      <c r="R497" s="8"/>
      <c r="S497" s="8"/>
      <c r="T497" s="8"/>
      <c r="U497" s="8"/>
      <c r="V497" s="8"/>
      <c r="W497" s="8"/>
      <c r="X497" s="8"/>
      <c r="Y497" s="8"/>
      <c r="Z497" s="8"/>
    </row>
    <row r="498" spans="1:26" ht="15.75" customHeight="1">
      <c r="A498" s="8"/>
      <c r="B498" s="8"/>
      <c r="C498" s="8"/>
      <c r="D498" s="8"/>
      <c r="E498" s="68"/>
      <c r="F498" s="68"/>
      <c r="G498" s="68"/>
      <c r="H498" s="68"/>
      <c r="I498" s="68"/>
      <c r="J498" s="68"/>
      <c r="K498" s="8"/>
      <c r="L498" s="8"/>
      <c r="M498" s="50"/>
      <c r="N498" s="8"/>
      <c r="O498" s="50"/>
      <c r="P498" s="8"/>
      <c r="Q498" s="8"/>
      <c r="R498" s="8"/>
      <c r="S498" s="8"/>
      <c r="T498" s="8"/>
      <c r="U498" s="8"/>
      <c r="V498" s="8"/>
      <c r="W498" s="8"/>
      <c r="X498" s="8"/>
      <c r="Y498" s="8"/>
      <c r="Z498" s="8"/>
    </row>
    <row r="499" spans="1:26" ht="15.75" customHeight="1">
      <c r="A499" s="8"/>
      <c r="B499" s="8"/>
      <c r="C499" s="8"/>
      <c r="D499" s="8"/>
      <c r="E499" s="68"/>
      <c r="F499" s="68"/>
      <c r="G499" s="68"/>
      <c r="H499" s="68"/>
      <c r="I499" s="68"/>
      <c r="J499" s="68"/>
      <c r="K499" s="8"/>
      <c r="L499" s="8"/>
      <c r="M499" s="50"/>
      <c r="N499" s="8"/>
      <c r="O499" s="50"/>
      <c r="P499" s="8"/>
      <c r="Q499" s="8"/>
      <c r="R499" s="8"/>
      <c r="S499" s="8"/>
      <c r="T499" s="8"/>
      <c r="U499" s="8"/>
      <c r="V499" s="8"/>
      <c r="W499" s="8"/>
      <c r="X499" s="8"/>
      <c r="Y499" s="8"/>
      <c r="Z499" s="8"/>
    </row>
    <row r="500" spans="1:26" ht="15.75" customHeight="1">
      <c r="A500" s="8"/>
      <c r="B500" s="8"/>
      <c r="C500" s="8"/>
      <c r="D500" s="8"/>
      <c r="E500" s="68"/>
      <c r="F500" s="68"/>
      <c r="G500" s="68"/>
      <c r="H500" s="68"/>
      <c r="I500" s="68"/>
      <c r="J500" s="68"/>
      <c r="K500" s="8"/>
      <c r="L500" s="8"/>
      <c r="M500" s="50"/>
      <c r="N500" s="8"/>
      <c r="O500" s="50"/>
      <c r="P500" s="8"/>
      <c r="Q500" s="8"/>
      <c r="R500" s="8"/>
      <c r="S500" s="8"/>
      <c r="T500" s="8"/>
      <c r="U500" s="8"/>
      <c r="V500" s="8"/>
      <c r="W500" s="8"/>
      <c r="X500" s="8"/>
      <c r="Y500" s="8"/>
      <c r="Z500" s="8"/>
    </row>
    <row r="501" spans="1:26" ht="15.75" customHeight="1">
      <c r="A501" s="8"/>
      <c r="B501" s="8"/>
      <c r="C501" s="8"/>
      <c r="D501" s="8"/>
      <c r="E501" s="68"/>
      <c r="F501" s="68"/>
      <c r="G501" s="68"/>
      <c r="H501" s="68"/>
      <c r="I501" s="68"/>
      <c r="J501" s="68"/>
      <c r="K501" s="8"/>
      <c r="L501" s="8"/>
      <c r="M501" s="50"/>
      <c r="N501" s="8"/>
      <c r="O501" s="50"/>
      <c r="P501" s="8"/>
      <c r="Q501" s="8"/>
      <c r="R501" s="8"/>
      <c r="S501" s="8"/>
      <c r="T501" s="8"/>
      <c r="U501" s="8"/>
      <c r="V501" s="8"/>
      <c r="W501" s="8"/>
      <c r="X501" s="8"/>
      <c r="Y501" s="8"/>
      <c r="Z501" s="8"/>
    </row>
    <row r="502" spans="1:26" ht="15.75" customHeight="1">
      <c r="A502" s="8"/>
      <c r="B502" s="8"/>
      <c r="C502" s="8"/>
      <c r="D502" s="8"/>
      <c r="E502" s="68"/>
      <c r="F502" s="68"/>
      <c r="G502" s="68"/>
      <c r="H502" s="68"/>
      <c r="I502" s="68"/>
      <c r="J502" s="68"/>
      <c r="K502" s="8"/>
      <c r="L502" s="8"/>
      <c r="M502" s="50"/>
      <c r="N502" s="8"/>
      <c r="O502" s="50"/>
      <c r="P502" s="8"/>
      <c r="Q502" s="8"/>
      <c r="R502" s="8"/>
      <c r="S502" s="8"/>
      <c r="T502" s="8"/>
      <c r="U502" s="8"/>
      <c r="V502" s="8"/>
      <c r="W502" s="8"/>
      <c r="X502" s="8"/>
      <c r="Y502" s="8"/>
      <c r="Z502" s="8"/>
    </row>
    <row r="503" spans="1:26" ht="15.75" customHeight="1">
      <c r="A503" s="8"/>
      <c r="B503" s="8"/>
      <c r="C503" s="8"/>
      <c r="D503" s="8"/>
      <c r="E503" s="68"/>
      <c r="F503" s="68"/>
      <c r="G503" s="68"/>
      <c r="H503" s="68"/>
      <c r="I503" s="68"/>
      <c r="J503" s="68"/>
      <c r="K503" s="8"/>
      <c r="L503" s="8"/>
      <c r="M503" s="50"/>
      <c r="N503" s="8"/>
      <c r="O503" s="50"/>
      <c r="P503" s="8"/>
      <c r="Q503" s="8"/>
      <c r="R503" s="8"/>
      <c r="S503" s="8"/>
      <c r="T503" s="8"/>
      <c r="U503" s="8"/>
      <c r="V503" s="8"/>
      <c r="W503" s="8"/>
      <c r="X503" s="8"/>
      <c r="Y503" s="8"/>
      <c r="Z503" s="8"/>
    </row>
    <row r="504" spans="1:26" ht="15.75" customHeight="1">
      <c r="A504" s="8"/>
      <c r="B504" s="8"/>
      <c r="C504" s="8"/>
      <c r="D504" s="8"/>
      <c r="E504" s="68"/>
      <c r="F504" s="68"/>
      <c r="G504" s="68"/>
      <c r="H504" s="68"/>
      <c r="I504" s="68"/>
      <c r="J504" s="68"/>
      <c r="K504" s="8"/>
      <c r="L504" s="8"/>
      <c r="M504" s="50"/>
      <c r="N504" s="8"/>
      <c r="O504" s="50"/>
      <c r="P504" s="8"/>
      <c r="Q504" s="8"/>
      <c r="R504" s="8"/>
      <c r="S504" s="8"/>
      <c r="T504" s="8"/>
      <c r="U504" s="8"/>
      <c r="V504" s="8"/>
      <c r="W504" s="8"/>
      <c r="X504" s="8"/>
      <c r="Y504" s="8"/>
      <c r="Z504" s="8"/>
    </row>
    <row r="505" spans="1:26" ht="15.75" customHeight="1">
      <c r="A505" s="8"/>
      <c r="B505" s="8"/>
      <c r="C505" s="8"/>
      <c r="D505" s="8"/>
      <c r="E505" s="68"/>
      <c r="F505" s="68"/>
      <c r="G505" s="68"/>
      <c r="H505" s="68"/>
      <c r="I505" s="68"/>
      <c r="J505" s="68"/>
      <c r="K505" s="8"/>
      <c r="L505" s="8"/>
      <c r="M505" s="50"/>
      <c r="N505" s="8"/>
      <c r="O505" s="50"/>
      <c r="P505" s="8"/>
      <c r="Q505" s="8"/>
      <c r="R505" s="8"/>
      <c r="S505" s="8"/>
      <c r="T505" s="8"/>
      <c r="U505" s="8"/>
      <c r="V505" s="8"/>
      <c r="W505" s="8"/>
      <c r="X505" s="8"/>
      <c r="Y505" s="8"/>
      <c r="Z505" s="8"/>
    </row>
    <row r="506" spans="1:26" ht="15.75" customHeight="1">
      <c r="A506" s="8"/>
      <c r="B506" s="8"/>
      <c r="C506" s="8"/>
      <c r="D506" s="8"/>
      <c r="E506" s="68"/>
      <c r="F506" s="68"/>
      <c r="G506" s="68"/>
      <c r="H506" s="68"/>
      <c r="I506" s="68"/>
      <c r="J506" s="68"/>
      <c r="K506" s="8"/>
      <c r="L506" s="8"/>
      <c r="M506" s="50"/>
      <c r="N506" s="8"/>
      <c r="O506" s="50"/>
      <c r="P506" s="8"/>
      <c r="Q506" s="8"/>
      <c r="R506" s="8"/>
      <c r="S506" s="8"/>
      <c r="T506" s="8"/>
      <c r="U506" s="8"/>
      <c r="V506" s="8"/>
      <c r="W506" s="8"/>
      <c r="X506" s="8"/>
      <c r="Y506" s="8"/>
      <c r="Z506" s="8"/>
    </row>
    <row r="507" spans="1:26" ht="15.75" customHeight="1">
      <c r="A507" s="8"/>
      <c r="B507" s="8"/>
      <c r="C507" s="8"/>
      <c r="D507" s="8"/>
      <c r="E507" s="68"/>
      <c r="F507" s="68"/>
      <c r="G507" s="68"/>
      <c r="H507" s="68"/>
      <c r="I507" s="68"/>
      <c r="J507" s="68"/>
      <c r="K507" s="8"/>
      <c r="L507" s="8"/>
      <c r="M507" s="50"/>
      <c r="N507" s="8"/>
      <c r="O507" s="50"/>
      <c r="P507" s="8"/>
      <c r="Q507" s="8"/>
      <c r="R507" s="8"/>
      <c r="S507" s="8"/>
      <c r="T507" s="8"/>
      <c r="U507" s="8"/>
      <c r="V507" s="8"/>
      <c r="W507" s="8"/>
      <c r="X507" s="8"/>
      <c r="Y507" s="8"/>
      <c r="Z507" s="8"/>
    </row>
    <row r="508" spans="1:26" ht="15.75" customHeight="1">
      <c r="A508" s="8"/>
      <c r="B508" s="8"/>
      <c r="C508" s="8"/>
      <c r="D508" s="8"/>
      <c r="E508" s="68"/>
      <c r="F508" s="68"/>
      <c r="G508" s="68"/>
      <c r="H508" s="68"/>
      <c r="I508" s="68"/>
      <c r="J508" s="68"/>
      <c r="K508" s="8"/>
      <c r="L508" s="8"/>
      <c r="M508" s="50"/>
      <c r="N508" s="8"/>
      <c r="O508" s="50"/>
      <c r="P508" s="8"/>
      <c r="Q508" s="8"/>
      <c r="R508" s="8"/>
      <c r="S508" s="8"/>
      <c r="T508" s="8"/>
      <c r="U508" s="8"/>
      <c r="V508" s="8"/>
      <c r="W508" s="8"/>
      <c r="X508" s="8"/>
      <c r="Y508" s="8"/>
      <c r="Z508" s="8"/>
    </row>
    <row r="509" spans="1:26" ht="15.75" customHeight="1">
      <c r="A509" s="8"/>
      <c r="B509" s="8"/>
      <c r="C509" s="8"/>
      <c r="D509" s="8"/>
      <c r="E509" s="68"/>
      <c r="F509" s="68"/>
      <c r="G509" s="68"/>
      <c r="H509" s="68"/>
      <c r="I509" s="68"/>
      <c r="J509" s="68"/>
      <c r="K509" s="8"/>
      <c r="L509" s="8"/>
      <c r="M509" s="50"/>
      <c r="N509" s="8"/>
      <c r="O509" s="50"/>
      <c r="P509" s="8"/>
      <c r="Q509" s="8"/>
      <c r="R509" s="8"/>
      <c r="S509" s="8"/>
      <c r="T509" s="8"/>
      <c r="U509" s="8"/>
      <c r="V509" s="8"/>
      <c r="W509" s="8"/>
      <c r="X509" s="8"/>
      <c r="Y509" s="8"/>
      <c r="Z509" s="8"/>
    </row>
    <row r="510" spans="1:26" ht="15.75" customHeight="1">
      <c r="A510" s="8"/>
      <c r="B510" s="8"/>
      <c r="C510" s="8"/>
      <c r="D510" s="8"/>
      <c r="E510" s="68"/>
      <c r="F510" s="68"/>
      <c r="G510" s="68"/>
      <c r="H510" s="68"/>
      <c r="I510" s="68"/>
      <c r="J510" s="68"/>
      <c r="K510" s="8"/>
      <c r="L510" s="8"/>
      <c r="M510" s="50"/>
      <c r="N510" s="8"/>
      <c r="O510" s="50"/>
      <c r="P510" s="8"/>
      <c r="Q510" s="8"/>
      <c r="R510" s="8"/>
      <c r="S510" s="8"/>
      <c r="T510" s="8"/>
      <c r="U510" s="8"/>
      <c r="V510" s="8"/>
      <c r="W510" s="8"/>
      <c r="X510" s="8"/>
      <c r="Y510" s="8"/>
      <c r="Z510" s="8"/>
    </row>
    <row r="511" spans="1:26" ht="15.75" customHeight="1">
      <c r="A511" s="8"/>
      <c r="B511" s="8"/>
      <c r="C511" s="8"/>
      <c r="D511" s="8"/>
      <c r="E511" s="68"/>
      <c r="F511" s="68"/>
      <c r="G511" s="68"/>
      <c r="H511" s="68"/>
      <c r="I511" s="68"/>
      <c r="J511" s="68"/>
      <c r="K511" s="8"/>
      <c r="L511" s="8"/>
      <c r="M511" s="50"/>
      <c r="N511" s="8"/>
      <c r="O511" s="50"/>
      <c r="P511" s="8"/>
      <c r="Q511" s="8"/>
      <c r="R511" s="8"/>
      <c r="S511" s="8"/>
      <c r="T511" s="8"/>
      <c r="U511" s="8"/>
      <c r="V511" s="8"/>
      <c r="W511" s="8"/>
      <c r="X511" s="8"/>
      <c r="Y511" s="8"/>
      <c r="Z511" s="8"/>
    </row>
    <row r="512" spans="1:26" ht="15.75" customHeight="1">
      <c r="A512" s="8"/>
      <c r="B512" s="8"/>
      <c r="C512" s="8"/>
      <c r="D512" s="8"/>
      <c r="E512" s="68"/>
      <c r="F512" s="68"/>
      <c r="G512" s="68"/>
      <c r="H512" s="68"/>
      <c r="I512" s="68"/>
      <c r="J512" s="68"/>
      <c r="K512" s="8"/>
      <c r="L512" s="8"/>
      <c r="M512" s="50"/>
      <c r="N512" s="8"/>
      <c r="O512" s="50"/>
      <c r="P512" s="8"/>
      <c r="Q512" s="8"/>
      <c r="R512" s="8"/>
      <c r="S512" s="8"/>
      <c r="T512" s="8"/>
      <c r="U512" s="8"/>
      <c r="V512" s="8"/>
      <c r="W512" s="8"/>
      <c r="X512" s="8"/>
      <c r="Y512" s="8"/>
      <c r="Z512" s="8"/>
    </row>
    <row r="513" spans="1:26" ht="15.75" customHeight="1">
      <c r="A513" s="8"/>
      <c r="B513" s="8"/>
      <c r="C513" s="8"/>
      <c r="D513" s="8"/>
      <c r="E513" s="68"/>
      <c r="F513" s="68"/>
      <c r="G513" s="68"/>
      <c r="H513" s="68"/>
      <c r="I513" s="68"/>
      <c r="J513" s="68"/>
      <c r="K513" s="8"/>
      <c r="L513" s="8"/>
      <c r="M513" s="50"/>
      <c r="N513" s="8"/>
      <c r="O513" s="50"/>
      <c r="P513" s="8"/>
      <c r="Q513" s="8"/>
      <c r="R513" s="8"/>
      <c r="S513" s="8"/>
      <c r="T513" s="8"/>
      <c r="U513" s="8"/>
      <c r="V513" s="8"/>
      <c r="W513" s="8"/>
      <c r="X513" s="8"/>
      <c r="Y513" s="8"/>
      <c r="Z513" s="8"/>
    </row>
    <row r="514" spans="1:26" ht="15.75" customHeight="1">
      <c r="A514" s="8"/>
      <c r="B514" s="8"/>
      <c r="C514" s="8"/>
      <c r="D514" s="8"/>
      <c r="E514" s="68"/>
      <c r="F514" s="68"/>
      <c r="G514" s="68"/>
      <c r="H514" s="68"/>
      <c r="I514" s="68"/>
      <c r="J514" s="68"/>
      <c r="K514" s="8"/>
      <c r="L514" s="8"/>
      <c r="M514" s="50"/>
      <c r="N514" s="8"/>
      <c r="O514" s="50"/>
      <c r="P514" s="8"/>
      <c r="Q514" s="8"/>
      <c r="R514" s="8"/>
      <c r="S514" s="8"/>
      <c r="T514" s="8"/>
      <c r="U514" s="8"/>
      <c r="V514" s="8"/>
      <c r="W514" s="8"/>
      <c r="X514" s="8"/>
      <c r="Y514" s="8"/>
      <c r="Z514" s="8"/>
    </row>
    <row r="515" spans="1:26" ht="15.75" customHeight="1">
      <c r="A515" s="8"/>
      <c r="B515" s="8"/>
      <c r="C515" s="8"/>
      <c r="D515" s="8"/>
      <c r="E515" s="68"/>
      <c r="F515" s="68"/>
      <c r="G515" s="68"/>
      <c r="H515" s="68"/>
      <c r="I515" s="68"/>
      <c r="J515" s="68"/>
      <c r="K515" s="8"/>
      <c r="L515" s="8"/>
      <c r="M515" s="50"/>
      <c r="N515" s="8"/>
      <c r="O515" s="50"/>
      <c r="P515" s="8"/>
      <c r="Q515" s="8"/>
      <c r="R515" s="8"/>
      <c r="S515" s="8"/>
      <c r="T515" s="8"/>
      <c r="U515" s="8"/>
      <c r="V515" s="8"/>
      <c r="W515" s="8"/>
      <c r="X515" s="8"/>
      <c r="Y515" s="8"/>
      <c r="Z515" s="8"/>
    </row>
    <row r="516" spans="1:26" ht="15.75" customHeight="1">
      <c r="A516" s="8"/>
      <c r="B516" s="8"/>
      <c r="C516" s="8"/>
      <c r="D516" s="8"/>
      <c r="E516" s="68"/>
      <c r="F516" s="68"/>
      <c r="G516" s="68"/>
      <c r="H516" s="68"/>
      <c r="I516" s="68"/>
      <c r="J516" s="68"/>
      <c r="K516" s="8"/>
      <c r="L516" s="8"/>
      <c r="M516" s="50"/>
      <c r="N516" s="8"/>
      <c r="O516" s="50"/>
      <c r="P516" s="8"/>
      <c r="Q516" s="8"/>
      <c r="R516" s="8"/>
      <c r="S516" s="8"/>
      <c r="T516" s="8"/>
      <c r="U516" s="8"/>
      <c r="V516" s="8"/>
      <c r="W516" s="8"/>
      <c r="X516" s="8"/>
      <c r="Y516" s="8"/>
      <c r="Z516" s="8"/>
    </row>
    <row r="517" spans="1:26" ht="15.75" customHeight="1">
      <c r="A517" s="8"/>
      <c r="B517" s="8"/>
      <c r="C517" s="8"/>
      <c r="D517" s="8"/>
      <c r="E517" s="68"/>
      <c r="F517" s="68"/>
      <c r="G517" s="68"/>
      <c r="H517" s="68"/>
      <c r="I517" s="68"/>
      <c r="J517" s="68"/>
      <c r="K517" s="8"/>
      <c r="L517" s="8"/>
      <c r="M517" s="50"/>
      <c r="N517" s="8"/>
      <c r="O517" s="50"/>
      <c r="P517" s="8"/>
      <c r="Q517" s="8"/>
      <c r="R517" s="8"/>
      <c r="S517" s="8"/>
      <c r="T517" s="8"/>
      <c r="U517" s="8"/>
      <c r="V517" s="8"/>
      <c r="W517" s="8"/>
      <c r="X517" s="8"/>
      <c r="Y517" s="8"/>
      <c r="Z517" s="8"/>
    </row>
    <row r="518" spans="1:26" ht="15.75" customHeight="1">
      <c r="A518" s="8"/>
      <c r="B518" s="8"/>
      <c r="C518" s="8"/>
      <c r="D518" s="8"/>
      <c r="E518" s="68"/>
      <c r="F518" s="68"/>
      <c r="G518" s="68"/>
      <c r="H518" s="68"/>
      <c r="I518" s="68"/>
      <c r="J518" s="68"/>
      <c r="K518" s="8"/>
      <c r="L518" s="8"/>
      <c r="M518" s="50"/>
      <c r="N518" s="8"/>
      <c r="O518" s="50"/>
      <c r="P518" s="8"/>
      <c r="Q518" s="8"/>
      <c r="R518" s="8"/>
      <c r="S518" s="8"/>
      <c r="T518" s="8"/>
      <c r="U518" s="8"/>
      <c r="V518" s="8"/>
      <c r="W518" s="8"/>
      <c r="X518" s="8"/>
      <c r="Y518" s="8"/>
      <c r="Z518" s="8"/>
    </row>
    <row r="519" spans="1:26" ht="15.75" customHeight="1">
      <c r="A519" s="8"/>
      <c r="B519" s="8"/>
      <c r="C519" s="8"/>
      <c r="D519" s="8"/>
      <c r="E519" s="68"/>
      <c r="F519" s="68"/>
      <c r="G519" s="68"/>
      <c r="H519" s="68"/>
      <c r="I519" s="68"/>
      <c r="J519" s="68"/>
      <c r="K519" s="8"/>
      <c r="L519" s="8"/>
      <c r="M519" s="50"/>
      <c r="N519" s="8"/>
      <c r="O519" s="50"/>
      <c r="P519" s="8"/>
      <c r="Q519" s="8"/>
      <c r="R519" s="8"/>
      <c r="S519" s="8"/>
      <c r="T519" s="8"/>
      <c r="U519" s="8"/>
      <c r="V519" s="8"/>
      <c r="W519" s="8"/>
      <c r="X519" s="8"/>
      <c r="Y519" s="8"/>
      <c r="Z519" s="8"/>
    </row>
    <row r="520" spans="1:26" ht="15.75" customHeight="1">
      <c r="A520" s="8"/>
      <c r="B520" s="8"/>
      <c r="C520" s="8"/>
      <c r="D520" s="8"/>
      <c r="E520" s="68"/>
      <c r="F520" s="68"/>
      <c r="G520" s="68"/>
      <c r="H520" s="68"/>
      <c r="I520" s="68"/>
      <c r="J520" s="68"/>
      <c r="K520" s="8"/>
      <c r="L520" s="8"/>
      <c r="M520" s="50"/>
      <c r="N520" s="8"/>
      <c r="O520" s="50"/>
      <c r="P520" s="8"/>
      <c r="Q520" s="8"/>
      <c r="R520" s="8"/>
      <c r="S520" s="8"/>
      <c r="T520" s="8"/>
      <c r="U520" s="8"/>
      <c r="V520" s="8"/>
      <c r="W520" s="8"/>
      <c r="X520" s="8"/>
      <c r="Y520" s="8"/>
      <c r="Z520" s="8"/>
    </row>
    <row r="521" spans="1:26" ht="15.75" customHeight="1">
      <c r="A521" s="8"/>
      <c r="B521" s="8"/>
      <c r="C521" s="8"/>
      <c r="D521" s="8"/>
      <c r="E521" s="68"/>
      <c r="F521" s="68"/>
      <c r="G521" s="68"/>
      <c r="H521" s="68"/>
      <c r="I521" s="68"/>
      <c r="J521" s="68"/>
      <c r="K521" s="8"/>
      <c r="L521" s="8"/>
      <c r="M521" s="50"/>
      <c r="N521" s="8"/>
      <c r="O521" s="50"/>
      <c r="P521" s="8"/>
      <c r="Q521" s="8"/>
      <c r="R521" s="8"/>
      <c r="S521" s="8"/>
      <c r="T521" s="8"/>
      <c r="U521" s="8"/>
      <c r="V521" s="8"/>
      <c r="W521" s="8"/>
      <c r="X521" s="8"/>
      <c r="Y521" s="8"/>
      <c r="Z521" s="8"/>
    </row>
    <row r="522" spans="1:26" ht="15.75" customHeight="1">
      <c r="A522" s="8"/>
      <c r="B522" s="8"/>
      <c r="C522" s="8"/>
      <c r="D522" s="8"/>
      <c r="E522" s="68"/>
      <c r="F522" s="68"/>
      <c r="G522" s="68"/>
      <c r="H522" s="68"/>
      <c r="I522" s="68"/>
      <c r="J522" s="68"/>
      <c r="K522" s="8"/>
      <c r="L522" s="8"/>
      <c r="M522" s="50"/>
      <c r="N522" s="8"/>
      <c r="O522" s="50"/>
      <c r="P522" s="8"/>
      <c r="Q522" s="8"/>
      <c r="R522" s="8"/>
      <c r="S522" s="8"/>
      <c r="T522" s="8"/>
      <c r="U522" s="8"/>
      <c r="V522" s="8"/>
      <c r="W522" s="8"/>
      <c r="X522" s="8"/>
      <c r="Y522" s="8"/>
      <c r="Z522" s="8"/>
    </row>
    <row r="523" spans="1:26" ht="15.75" customHeight="1">
      <c r="A523" s="8"/>
      <c r="B523" s="8"/>
      <c r="C523" s="8"/>
      <c r="D523" s="8"/>
      <c r="E523" s="68"/>
      <c r="F523" s="68"/>
      <c r="G523" s="68"/>
      <c r="H523" s="68"/>
      <c r="I523" s="68"/>
      <c r="J523" s="68"/>
      <c r="K523" s="8"/>
      <c r="L523" s="8"/>
      <c r="M523" s="50"/>
      <c r="N523" s="8"/>
      <c r="O523" s="50"/>
      <c r="P523" s="8"/>
      <c r="Q523" s="8"/>
      <c r="R523" s="8"/>
      <c r="S523" s="8"/>
      <c r="T523" s="8"/>
      <c r="U523" s="8"/>
      <c r="V523" s="8"/>
      <c r="W523" s="8"/>
      <c r="X523" s="8"/>
      <c r="Y523" s="8"/>
      <c r="Z523" s="8"/>
    </row>
    <row r="524" spans="1:26" ht="15.75" customHeight="1">
      <c r="A524" s="8"/>
      <c r="B524" s="8"/>
      <c r="C524" s="8"/>
      <c r="D524" s="8"/>
      <c r="E524" s="68"/>
      <c r="F524" s="68"/>
      <c r="G524" s="68"/>
      <c r="H524" s="68"/>
      <c r="I524" s="68"/>
      <c r="J524" s="68"/>
      <c r="K524" s="8"/>
      <c r="L524" s="8"/>
      <c r="M524" s="50"/>
      <c r="N524" s="8"/>
      <c r="O524" s="50"/>
      <c r="P524" s="8"/>
      <c r="Q524" s="8"/>
      <c r="R524" s="8"/>
      <c r="S524" s="8"/>
      <c r="T524" s="8"/>
      <c r="U524" s="8"/>
      <c r="V524" s="8"/>
      <c r="W524" s="8"/>
      <c r="X524" s="8"/>
      <c r="Y524" s="8"/>
      <c r="Z524" s="8"/>
    </row>
    <row r="525" spans="1:26" ht="15.75" customHeight="1">
      <c r="A525" s="8"/>
      <c r="B525" s="8"/>
      <c r="C525" s="8"/>
      <c r="D525" s="8"/>
      <c r="E525" s="68"/>
      <c r="F525" s="68"/>
      <c r="G525" s="68"/>
      <c r="H525" s="68"/>
      <c r="I525" s="68"/>
      <c r="J525" s="68"/>
      <c r="K525" s="8"/>
      <c r="L525" s="8"/>
      <c r="M525" s="50"/>
      <c r="N525" s="8"/>
      <c r="O525" s="50"/>
      <c r="P525" s="8"/>
      <c r="Q525" s="8"/>
      <c r="R525" s="8"/>
      <c r="S525" s="8"/>
      <c r="T525" s="8"/>
      <c r="U525" s="8"/>
      <c r="V525" s="8"/>
      <c r="W525" s="8"/>
      <c r="X525" s="8"/>
      <c r="Y525" s="8"/>
      <c r="Z525" s="8"/>
    </row>
    <row r="526" spans="1:26" ht="15.75" customHeight="1">
      <c r="A526" s="8"/>
      <c r="B526" s="8"/>
      <c r="C526" s="8"/>
      <c r="D526" s="8"/>
      <c r="E526" s="68"/>
      <c r="F526" s="68"/>
      <c r="G526" s="68"/>
      <c r="H526" s="68"/>
      <c r="I526" s="68"/>
      <c r="J526" s="68"/>
      <c r="K526" s="8"/>
      <c r="L526" s="8"/>
      <c r="M526" s="50"/>
      <c r="N526" s="8"/>
      <c r="O526" s="50"/>
      <c r="P526" s="8"/>
      <c r="Q526" s="8"/>
      <c r="R526" s="8"/>
      <c r="S526" s="8"/>
      <c r="T526" s="8"/>
      <c r="U526" s="8"/>
      <c r="V526" s="8"/>
      <c r="W526" s="8"/>
      <c r="X526" s="8"/>
      <c r="Y526" s="8"/>
      <c r="Z526" s="8"/>
    </row>
    <row r="527" spans="1:26" ht="15.75" customHeight="1">
      <c r="A527" s="8"/>
      <c r="B527" s="8"/>
      <c r="C527" s="8"/>
      <c r="D527" s="8"/>
      <c r="E527" s="68"/>
      <c r="F527" s="68"/>
      <c r="G527" s="68"/>
      <c r="H527" s="68"/>
      <c r="I527" s="68"/>
      <c r="J527" s="68"/>
      <c r="K527" s="8"/>
      <c r="L527" s="8"/>
      <c r="M527" s="50"/>
      <c r="N527" s="8"/>
      <c r="O527" s="50"/>
      <c r="P527" s="8"/>
      <c r="Q527" s="8"/>
      <c r="R527" s="8"/>
      <c r="S527" s="8"/>
      <c r="T527" s="8"/>
      <c r="U527" s="8"/>
      <c r="V527" s="8"/>
      <c r="W527" s="8"/>
      <c r="X527" s="8"/>
      <c r="Y527" s="8"/>
      <c r="Z527" s="8"/>
    </row>
    <row r="528" spans="1:26" ht="15.75" customHeight="1">
      <c r="A528" s="8"/>
      <c r="B528" s="8"/>
      <c r="C528" s="8"/>
      <c r="D528" s="8"/>
      <c r="E528" s="68"/>
      <c r="F528" s="68"/>
      <c r="G528" s="68"/>
      <c r="H528" s="68"/>
      <c r="I528" s="68"/>
      <c r="J528" s="68"/>
      <c r="K528" s="8"/>
      <c r="L528" s="8"/>
      <c r="M528" s="50"/>
      <c r="N528" s="8"/>
      <c r="O528" s="50"/>
      <c r="P528" s="8"/>
      <c r="Q528" s="8"/>
      <c r="R528" s="8"/>
      <c r="S528" s="8"/>
      <c r="T528" s="8"/>
      <c r="U528" s="8"/>
      <c r="V528" s="8"/>
      <c r="W528" s="8"/>
      <c r="X528" s="8"/>
      <c r="Y528" s="8"/>
      <c r="Z528" s="8"/>
    </row>
    <row r="529" spans="1:26" ht="15.75" customHeight="1">
      <c r="A529" s="8"/>
      <c r="B529" s="8"/>
      <c r="C529" s="8"/>
      <c r="D529" s="8"/>
      <c r="E529" s="68"/>
      <c r="F529" s="68"/>
      <c r="G529" s="68"/>
      <c r="H529" s="68"/>
      <c r="I529" s="68"/>
      <c r="J529" s="68"/>
      <c r="K529" s="8"/>
      <c r="L529" s="8"/>
      <c r="M529" s="50"/>
      <c r="N529" s="8"/>
      <c r="O529" s="50"/>
      <c r="P529" s="8"/>
      <c r="Q529" s="8"/>
      <c r="R529" s="8"/>
      <c r="S529" s="8"/>
      <c r="T529" s="8"/>
      <c r="U529" s="8"/>
      <c r="V529" s="8"/>
      <c r="W529" s="8"/>
      <c r="X529" s="8"/>
      <c r="Y529" s="8"/>
      <c r="Z529" s="8"/>
    </row>
    <row r="530" spans="1:26" ht="15.75" customHeight="1">
      <c r="A530" s="8"/>
      <c r="B530" s="8"/>
      <c r="C530" s="8"/>
      <c r="D530" s="8"/>
      <c r="E530" s="68"/>
      <c r="F530" s="68"/>
      <c r="G530" s="68"/>
      <c r="H530" s="68"/>
      <c r="I530" s="68"/>
      <c r="J530" s="68"/>
      <c r="K530" s="8"/>
      <c r="L530" s="8"/>
      <c r="M530" s="50"/>
      <c r="N530" s="8"/>
      <c r="O530" s="50"/>
      <c r="P530" s="8"/>
      <c r="Q530" s="8"/>
      <c r="R530" s="8"/>
      <c r="S530" s="8"/>
      <c r="T530" s="8"/>
      <c r="U530" s="8"/>
      <c r="V530" s="8"/>
      <c r="W530" s="8"/>
      <c r="X530" s="8"/>
      <c r="Y530" s="8"/>
      <c r="Z530" s="8"/>
    </row>
    <row r="531" spans="1:26" ht="15.75" customHeight="1">
      <c r="A531" s="8"/>
      <c r="B531" s="8"/>
      <c r="C531" s="8"/>
      <c r="D531" s="8"/>
      <c r="E531" s="68"/>
      <c r="F531" s="68"/>
      <c r="G531" s="68"/>
      <c r="H531" s="68"/>
      <c r="I531" s="68"/>
      <c r="J531" s="68"/>
      <c r="K531" s="8"/>
      <c r="L531" s="8"/>
      <c r="M531" s="50"/>
      <c r="N531" s="8"/>
      <c r="O531" s="50"/>
      <c r="P531" s="8"/>
      <c r="Q531" s="8"/>
      <c r="R531" s="8"/>
      <c r="S531" s="8"/>
      <c r="T531" s="8"/>
      <c r="U531" s="8"/>
      <c r="V531" s="8"/>
      <c r="W531" s="8"/>
      <c r="X531" s="8"/>
      <c r="Y531" s="8"/>
      <c r="Z531" s="8"/>
    </row>
    <row r="532" spans="1:26" ht="15.75" customHeight="1">
      <c r="A532" s="8"/>
      <c r="B532" s="8"/>
      <c r="C532" s="8"/>
      <c r="D532" s="8"/>
      <c r="E532" s="68"/>
      <c r="F532" s="68"/>
      <c r="G532" s="68"/>
      <c r="H532" s="68"/>
      <c r="I532" s="68"/>
      <c r="J532" s="68"/>
      <c r="K532" s="8"/>
      <c r="L532" s="8"/>
      <c r="M532" s="50"/>
      <c r="N532" s="8"/>
      <c r="O532" s="50"/>
      <c r="P532" s="8"/>
      <c r="Q532" s="8"/>
      <c r="R532" s="8"/>
      <c r="S532" s="8"/>
      <c r="T532" s="8"/>
      <c r="U532" s="8"/>
      <c r="V532" s="8"/>
      <c r="W532" s="8"/>
      <c r="X532" s="8"/>
      <c r="Y532" s="8"/>
      <c r="Z532" s="8"/>
    </row>
    <row r="533" spans="1:26" ht="15.75" customHeight="1">
      <c r="A533" s="8"/>
      <c r="B533" s="8"/>
      <c r="C533" s="8"/>
      <c r="D533" s="8"/>
      <c r="E533" s="68"/>
      <c r="F533" s="68"/>
      <c r="G533" s="68"/>
      <c r="H533" s="68"/>
      <c r="I533" s="68"/>
      <c r="J533" s="68"/>
      <c r="K533" s="8"/>
      <c r="L533" s="8"/>
      <c r="M533" s="50"/>
      <c r="N533" s="8"/>
      <c r="O533" s="50"/>
      <c r="P533" s="8"/>
      <c r="Q533" s="8"/>
      <c r="R533" s="8"/>
      <c r="S533" s="8"/>
      <c r="T533" s="8"/>
      <c r="U533" s="8"/>
      <c r="V533" s="8"/>
      <c r="W533" s="8"/>
      <c r="X533" s="8"/>
      <c r="Y533" s="8"/>
      <c r="Z533" s="8"/>
    </row>
    <row r="534" spans="1:26" ht="15.75" customHeight="1">
      <c r="A534" s="8"/>
      <c r="B534" s="8"/>
      <c r="C534" s="8"/>
      <c r="D534" s="8"/>
      <c r="E534" s="68"/>
      <c r="F534" s="68"/>
      <c r="G534" s="68"/>
      <c r="H534" s="68"/>
      <c r="I534" s="68"/>
      <c r="J534" s="68"/>
      <c r="K534" s="8"/>
      <c r="L534" s="8"/>
      <c r="M534" s="50"/>
      <c r="N534" s="8"/>
      <c r="O534" s="50"/>
      <c r="P534" s="8"/>
      <c r="Q534" s="8"/>
      <c r="R534" s="8"/>
      <c r="S534" s="8"/>
      <c r="T534" s="8"/>
      <c r="U534" s="8"/>
      <c r="V534" s="8"/>
      <c r="W534" s="8"/>
      <c r="X534" s="8"/>
      <c r="Y534" s="8"/>
      <c r="Z534" s="8"/>
    </row>
    <row r="535" spans="1:26" ht="15.75" customHeight="1">
      <c r="A535" s="8"/>
      <c r="B535" s="8"/>
      <c r="C535" s="8"/>
      <c r="D535" s="8"/>
      <c r="E535" s="68"/>
      <c r="F535" s="68"/>
      <c r="G535" s="68"/>
      <c r="H535" s="68"/>
      <c r="I535" s="68"/>
      <c r="J535" s="68"/>
      <c r="K535" s="8"/>
      <c r="L535" s="8"/>
      <c r="M535" s="50"/>
      <c r="N535" s="8"/>
      <c r="O535" s="50"/>
      <c r="P535" s="8"/>
      <c r="Q535" s="8"/>
      <c r="R535" s="8"/>
      <c r="S535" s="8"/>
      <c r="T535" s="8"/>
      <c r="U535" s="8"/>
      <c r="V535" s="8"/>
      <c r="W535" s="8"/>
      <c r="X535" s="8"/>
      <c r="Y535" s="8"/>
      <c r="Z535" s="8"/>
    </row>
    <row r="536" spans="1:26" ht="15.75" customHeight="1">
      <c r="A536" s="8"/>
      <c r="B536" s="8"/>
      <c r="C536" s="8"/>
      <c r="D536" s="8"/>
      <c r="E536" s="68"/>
      <c r="F536" s="68"/>
      <c r="G536" s="68"/>
      <c r="H536" s="68"/>
      <c r="I536" s="68"/>
      <c r="J536" s="68"/>
      <c r="K536" s="8"/>
      <c r="L536" s="8"/>
      <c r="M536" s="50"/>
      <c r="N536" s="8"/>
      <c r="O536" s="50"/>
      <c r="P536" s="8"/>
      <c r="Q536" s="8"/>
      <c r="R536" s="8"/>
      <c r="S536" s="8"/>
      <c r="T536" s="8"/>
      <c r="U536" s="8"/>
      <c r="V536" s="8"/>
      <c r="W536" s="8"/>
      <c r="X536" s="8"/>
      <c r="Y536" s="8"/>
      <c r="Z536" s="8"/>
    </row>
    <row r="537" spans="1:26" ht="15.75" customHeight="1">
      <c r="A537" s="8"/>
      <c r="B537" s="8"/>
      <c r="C537" s="8"/>
      <c r="D537" s="8"/>
      <c r="E537" s="68"/>
      <c r="F537" s="68"/>
      <c r="G537" s="68"/>
      <c r="H537" s="68"/>
      <c r="I537" s="68"/>
      <c r="J537" s="68"/>
      <c r="K537" s="8"/>
      <c r="L537" s="8"/>
      <c r="M537" s="50"/>
      <c r="N537" s="8"/>
      <c r="O537" s="50"/>
      <c r="P537" s="8"/>
      <c r="Q537" s="8"/>
      <c r="R537" s="8"/>
      <c r="S537" s="8"/>
      <c r="T537" s="8"/>
      <c r="U537" s="8"/>
      <c r="V537" s="8"/>
      <c r="W537" s="8"/>
      <c r="X537" s="8"/>
      <c r="Y537" s="8"/>
      <c r="Z537" s="8"/>
    </row>
    <row r="538" spans="1:26" ht="15.75" customHeight="1">
      <c r="A538" s="8"/>
      <c r="B538" s="8"/>
      <c r="C538" s="8"/>
      <c r="D538" s="8"/>
      <c r="E538" s="68"/>
      <c r="F538" s="68"/>
      <c r="G538" s="68"/>
      <c r="H538" s="68"/>
      <c r="I538" s="68"/>
      <c r="J538" s="68"/>
      <c r="K538" s="8"/>
      <c r="L538" s="8"/>
      <c r="M538" s="50"/>
      <c r="N538" s="8"/>
      <c r="O538" s="50"/>
      <c r="P538" s="8"/>
      <c r="Q538" s="8"/>
      <c r="R538" s="8"/>
      <c r="S538" s="8"/>
      <c r="T538" s="8"/>
      <c r="U538" s="8"/>
      <c r="V538" s="8"/>
      <c r="W538" s="8"/>
      <c r="X538" s="8"/>
      <c r="Y538" s="8"/>
      <c r="Z538" s="8"/>
    </row>
    <row r="539" spans="1:26" ht="15.75" customHeight="1">
      <c r="A539" s="8"/>
      <c r="B539" s="8"/>
      <c r="C539" s="8"/>
      <c r="D539" s="8"/>
      <c r="E539" s="68"/>
      <c r="F539" s="68"/>
      <c r="G539" s="68"/>
      <c r="H539" s="68"/>
      <c r="I539" s="68"/>
      <c r="J539" s="68"/>
      <c r="K539" s="8"/>
      <c r="L539" s="8"/>
      <c r="M539" s="50"/>
      <c r="N539" s="8"/>
      <c r="O539" s="50"/>
      <c r="P539" s="8"/>
      <c r="Q539" s="8"/>
      <c r="R539" s="8"/>
      <c r="S539" s="8"/>
      <c r="T539" s="8"/>
      <c r="U539" s="8"/>
      <c r="V539" s="8"/>
      <c r="W539" s="8"/>
      <c r="X539" s="8"/>
      <c r="Y539" s="8"/>
      <c r="Z539" s="8"/>
    </row>
    <row r="540" spans="1:26" ht="15.75" customHeight="1">
      <c r="A540" s="8"/>
      <c r="B540" s="8"/>
      <c r="C540" s="8"/>
      <c r="D540" s="8"/>
      <c r="E540" s="68"/>
      <c r="F540" s="68"/>
      <c r="G540" s="68"/>
      <c r="H540" s="68"/>
      <c r="I540" s="68"/>
      <c r="J540" s="68"/>
      <c r="K540" s="8"/>
      <c r="L540" s="8"/>
      <c r="M540" s="50"/>
      <c r="N540" s="8"/>
      <c r="O540" s="50"/>
      <c r="P540" s="8"/>
      <c r="Q540" s="8"/>
      <c r="R540" s="8"/>
      <c r="S540" s="8"/>
      <c r="T540" s="8"/>
      <c r="U540" s="8"/>
      <c r="V540" s="8"/>
      <c r="W540" s="8"/>
      <c r="X540" s="8"/>
      <c r="Y540" s="8"/>
      <c r="Z540" s="8"/>
    </row>
    <row r="541" spans="1:26" ht="15.75" customHeight="1">
      <c r="A541" s="8"/>
      <c r="B541" s="8"/>
      <c r="C541" s="8"/>
      <c r="D541" s="8"/>
      <c r="E541" s="68"/>
      <c r="F541" s="68"/>
      <c r="G541" s="68"/>
      <c r="H541" s="68"/>
      <c r="I541" s="68"/>
      <c r="J541" s="68"/>
      <c r="K541" s="8"/>
      <c r="L541" s="8"/>
      <c r="M541" s="50"/>
      <c r="N541" s="8"/>
      <c r="O541" s="50"/>
      <c r="P541" s="8"/>
      <c r="Q541" s="8"/>
      <c r="R541" s="8"/>
      <c r="S541" s="8"/>
      <c r="T541" s="8"/>
      <c r="U541" s="8"/>
      <c r="V541" s="8"/>
      <c r="W541" s="8"/>
      <c r="X541" s="8"/>
      <c r="Y541" s="8"/>
      <c r="Z541" s="8"/>
    </row>
    <row r="542" spans="1:26" ht="15.75" customHeight="1">
      <c r="A542" s="8"/>
      <c r="B542" s="8"/>
      <c r="C542" s="8"/>
      <c r="D542" s="8"/>
      <c r="E542" s="68"/>
      <c r="F542" s="68"/>
      <c r="G542" s="68"/>
      <c r="H542" s="68"/>
      <c r="I542" s="68"/>
      <c r="J542" s="68"/>
      <c r="K542" s="8"/>
      <c r="L542" s="8"/>
      <c r="M542" s="50"/>
      <c r="N542" s="8"/>
      <c r="O542" s="50"/>
      <c r="P542" s="8"/>
      <c r="Q542" s="8"/>
      <c r="R542" s="8"/>
      <c r="S542" s="8"/>
      <c r="T542" s="8"/>
      <c r="U542" s="8"/>
      <c r="V542" s="8"/>
      <c r="W542" s="8"/>
      <c r="X542" s="8"/>
      <c r="Y542" s="8"/>
      <c r="Z542" s="8"/>
    </row>
    <row r="543" spans="1:26" ht="15.75" customHeight="1">
      <c r="A543" s="8"/>
      <c r="B543" s="8"/>
      <c r="C543" s="8"/>
      <c r="D543" s="8"/>
      <c r="E543" s="68"/>
      <c r="F543" s="68"/>
      <c r="G543" s="68"/>
      <c r="H543" s="68"/>
      <c r="I543" s="68"/>
      <c r="J543" s="68"/>
      <c r="K543" s="8"/>
      <c r="L543" s="8"/>
      <c r="M543" s="50"/>
      <c r="N543" s="8"/>
      <c r="O543" s="50"/>
      <c r="P543" s="8"/>
      <c r="Q543" s="8"/>
      <c r="R543" s="8"/>
      <c r="S543" s="8"/>
      <c r="T543" s="8"/>
      <c r="U543" s="8"/>
      <c r="V543" s="8"/>
      <c r="W543" s="8"/>
      <c r="X543" s="8"/>
      <c r="Y543" s="8"/>
      <c r="Z543" s="8"/>
    </row>
    <row r="544" spans="1:26" ht="15.75" customHeight="1">
      <c r="A544" s="8"/>
      <c r="B544" s="8"/>
      <c r="C544" s="8"/>
      <c r="D544" s="8"/>
      <c r="E544" s="68"/>
      <c r="F544" s="68"/>
      <c r="G544" s="68"/>
      <c r="H544" s="68"/>
      <c r="I544" s="68"/>
      <c r="J544" s="68"/>
      <c r="K544" s="8"/>
      <c r="L544" s="8"/>
      <c r="M544" s="50"/>
      <c r="N544" s="8"/>
      <c r="O544" s="50"/>
      <c r="P544" s="8"/>
      <c r="Q544" s="8"/>
      <c r="R544" s="8"/>
      <c r="S544" s="8"/>
      <c r="T544" s="8"/>
      <c r="U544" s="8"/>
      <c r="V544" s="8"/>
      <c r="W544" s="8"/>
      <c r="X544" s="8"/>
      <c r="Y544" s="8"/>
      <c r="Z544" s="8"/>
    </row>
    <row r="545" spans="1:26" ht="15.75" customHeight="1">
      <c r="A545" s="8"/>
      <c r="B545" s="8"/>
      <c r="C545" s="8"/>
      <c r="D545" s="8"/>
      <c r="E545" s="68"/>
      <c r="F545" s="68"/>
      <c r="G545" s="68"/>
      <c r="H545" s="68"/>
      <c r="I545" s="68"/>
      <c r="J545" s="68"/>
      <c r="K545" s="8"/>
      <c r="L545" s="8"/>
      <c r="M545" s="50"/>
      <c r="N545" s="8"/>
      <c r="O545" s="50"/>
      <c r="P545" s="8"/>
      <c r="Q545" s="8"/>
      <c r="R545" s="8"/>
      <c r="S545" s="8"/>
      <c r="T545" s="8"/>
      <c r="U545" s="8"/>
      <c r="V545" s="8"/>
      <c r="W545" s="8"/>
      <c r="X545" s="8"/>
      <c r="Y545" s="8"/>
      <c r="Z545" s="8"/>
    </row>
    <row r="546" spans="1:26" ht="15.75" customHeight="1">
      <c r="A546" s="8"/>
      <c r="B546" s="8"/>
      <c r="C546" s="8"/>
      <c r="D546" s="8"/>
      <c r="E546" s="68"/>
      <c r="F546" s="68"/>
      <c r="G546" s="68"/>
      <c r="H546" s="68"/>
      <c r="I546" s="68"/>
      <c r="J546" s="68"/>
      <c r="K546" s="8"/>
      <c r="L546" s="8"/>
      <c r="M546" s="50"/>
      <c r="N546" s="8"/>
      <c r="O546" s="50"/>
      <c r="P546" s="8"/>
      <c r="Q546" s="8"/>
      <c r="R546" s="8"/>
      <c r="S546" s="8"/>
      <c r="T546" s="8"/>
      <c r="U546" s="8"/>
      <c r="V546" s="8"/>
      <c r="W546" s="8"/>
      <c r="X546" s="8"/>
      <c r="Y546" s="8"/>
      <c r="Z546" s="8"/>
    </row>
    <row r="547" spans="1:26" ht="15.75" customHeight="1">
      <c r="A547" s="8"/>
      <c r="B547" s="8"/>
      <c r="C547" s="8"/>
      <c r="D547" s="8"/>
      <c r="E547" s="68"/>
      <c r="F547" s="68"/>
      <c r="G547" s="68"/>
      <c r="H547" s="68"/>
      <c r="I547" s="68"/>
      <c r="J547" s="68"/>
      <c r="K547" s="8"/>
      <c r="L547" s="8"/>
      <c r="M547" s="50"/>
      <c r="N547" s="8"/>
      <c r="O547" s="50"/>
      <c r="P547" s="8"/>
      <c r="Q547" s="8"/>
      <c r="R547" s="8"/>
      <c r="S547" s="8"/>
      <c r="T547" s="8"/>
      <c r="U547" s="8"/>
      <c r="V547" s="8"/>
      <c r="W547" s="8"/>
      <c r="X547" s="8"/>
      <c r="Y547" s="8"/>
      <c r="Z547" s="8"/>
    </row>
    <row r="548" spans="1:26" ht="15.75" customHeight="1">
      <c r="A548" s="8"/>
      <c r="B548" s="8"/>
      <c r="C548" s="8"/>
      <c r="D548" s="8"/>
      <c r="E548" s="68"/>
      <c r="F548" s="68"/>
      <c r="G548" s="68"/>
      <c r="H548" s="68"/>
      <c r="I548" s="68"/>
      <c r="J548" s="68"/>
      <c r="K548" s="8"/>
      <c r="L548" s="8"/>
      <c r="M548" s="50"/>
      <c r="N548" s="8"/>
      <c r="O548" s="50"/>
      <c r="P548" s="8"/>
      <c r="Q548" s="8"/>
      <c r="R548" s="8"/>
      <c r="S548" s="8"/>
      <c r="T548" s="8"/>
      <c r="U548" s="8"/>
      <c r="V548" s="8"/>
      <c r="W548" s="8"/>
      <c r="X548" s="8"/>
      <c r="Y548" s="8"/>
      <c r="Z548" s="8"/>
    </row>
    <row r="549" spans="1:26" ht="15.75" customHeight="1">
      <c r="A549" s="8"/>
      <c r="B549" s="8"/>
      <c r="C549" s="8"/>
      <c r="D549" s="8"/>
      <c r="E549" s="68"/>
      <c r="F549" s="68"/>
      <c r="G549" s="68"/>
      <c r="H549" s="68"/>
      <c r="I549" s="68"/>
      <c r="J549" s="68"/>
      <c r="K549" s="8"/>
      <c r="L549" s="8"/>
      <c r="M549" s="50"/>
      <c r="N549" s="8"/>
      <c r="O549" s="50"/>
      <c r="P549" s="8"/>
      <c r="Q549" s="8"/>
      <c r="R549" s="8"/>
      <c r="S549" s="8"/>
      <c r="T549" s="8"/>
      <c r="U549" s="8"/>
      <c r="V549" s="8"/>
      <c r="W549" s="8"/>
      <c r="X549" s="8"/>
      <c r="Y549" s="8"/>
      <c r="Z549" s="8"/>
    </row>
    <row r="550" spans="1:26" ht="15.75" customHeight="1">
      <c r="A550" s="8"/>
      <c r="B550" s="8"/>
      <c r="C550" s="8"/>
      <c r="D550" s="8"/>
      <c r="E550" s="68"/>
      <c r="F550" s="68"/>
      <c r="G550" s="68"/>
      <c r="H550" s="68"/>
      <c r="I550" s="68"/>
      <c r="J550" s="68"/>
      <c r="K550" s="8"/>
      <c r="L550" s="8"/>
      <c r="M550" s="50"/>
      <c r="N550" s="8"/>
      <c r="O550" s="50"/>
      <c r="P550" s="8"/>
      <c r="Q550" s="8"/>
      <c r="R550" s="8"/>
      <c r="S550" s="8"/>
      <c r="T550" s="8"/>
      <c r="U550" s="8"/>
      <c r="V550" s="8"/>
      <c r="W550" s="8"/>
      <c r="X550" s="8"/>
      <c r="Y550" s="8"/>
      <c r="Z550" s="8"/>
    </row>
    <row r="551" spans="1:26" ht="15.75" customHeight="1">
      <c r="A551" s="8"/>
      <c r="B551" s="8"/>
      <c r="C551" s="8"/>
      <c r="D551" s="8"/>
      <c r="E551" s="68"/>
      <c r="F551" s="68"/>
      <c r="G551" s="68"/>
      <c r="H551" s="68"/>
      <c r="I551" s="68"/>
      <c r="J551" s="68"/>
      <c r="K551" s="8"/>
      <c r="L551" s="8"/>
      <c r="M551" s="50"/>
      <c r="N551" s="8"/>
      <c r="O551" s="50"/>
      <c r="P551" s="8"/>
      <c r="Q551" s="8"/>
      <c r="R551" s="8"/>
      <c r="S551" s="8"/>
      <c r="T551" s="8"/>
      <c r="U551" s="8"/>
      <c r="V551" s="8"/>
      <c r="W551" s="8"/>
      <c r="X551" s="8"/>
      <c r="Y551" s="8"/>
      <c r="Z551" s="8"/>
    </row>
    <row r="552" spans="1:26" ht="15.75" customHeight="1">
      <c r="A552" s="8"/>
      <c r="B552" s="8"/>
      <c r="C552" s="8"/>
      <c r="D552" s="8"/>
      <c r="E552" s="68"/>
      <c r="F552" s="68"/>
      <c r="G552" s="68"/>
      <c r="H552" s="68"/>
      <c r="I552" s="68"/>
      <c r="J552" s="68"/>
      <c r="K552" s="8"/>
      <c r="L552" s="8"/>
      <c r="M552" s="50"/>
      <c r="N552" s="8"/>
      <c r="O552" s="50"/>
      <c r="P552" s="8"/>
      <c r="Q552" s="8"/>
      <c r="R552" s="8"/>
      <c r="S552" s="8"/>
      <c r="T552" s="8"/>
      <c r="U552" s="8"/>
      <c r="V552" s="8"/>
      <c r="W552" s="8"/>
      <c r="X552" s="8"/>
      <c r="Y552" s="8"/>
      <c r="Z552" s="8"/>
    </row>
    <row r="553" spans="1:26" ht="15.75" customHeight="1">
      <c r="A553" s="8"/>
      <c r="B553" s="8"/>
      <c r="C553" s="8"/>
      <c r="D553" s="8"/>
      <c r="E553" s="68"/>
      <c r="F553" s="68"/>
      <c r="G553" s="68"/>
      <c r="H553" s="68"/>
      <c r="I553" s="68"/>
      <c r="J553" s="68"/>
      <c r="K553" s="8"/>
      <c r="L553" s="8"/>
      <c r="M553" s="50"/>
      <c r="N553" s="8"/>
      <c r="O553" s="50"/>
      <c r="P553" s="8"/>
      <c r="Q553" s="8"/>
      <c r="R553" s="8"/>
      <c r="S553" s="8"/>
      <c r="T553" s="8"/>
      <c r="U553" s="8"/>
      <c r="V553" s="8"/>
      <c r="W553" s="8"/>
      <c r="X553" s="8"/>
      <c r="Y553" s="8"/>
      <c r="Z553" s="8"/>
    </row>
    <row r="554" spans="1:26" ht="15.75" customHeight="1">
      <c r="A554" s="8"/>
      <c r="B554" s="8"/>
      <c r="C554" s="8"/>
      <c r="D554" s="8"/>
      <c r="E554" s="68"/>
      <c r="F554" s="68"/>
      <c r="G554" s="68"/>
      <c r="H554" s="68"/>
      <c r="I554" s="68"/>
      <c r="J554" s="68"/>
      <c r="K554" s="8"/>
      <c r="L554" s="8"/>
      <c r="M554" s="50"/>
      <c r="N554" s="8"/>
      <c r="O554" s="50"/>
      <c r="P554" s="8"/>
      <c r="Q554" s="8"/>
      <c r="R554" s="8"/>
      <c r="S554" s="8"/>
      <c r="T554" s="8"/>
      <c r="U554" s="8"/>
      <c r="V554" s="8"/>
      <c r="W554" s="8"/>
      <c r="X554" s="8"/>
      <c r="Y554" s="8"/>
      <c r="Z554" s="8"/>
    </row>
    <row r="555" spans="1:26" ht="15.75" customHeight="1">
      <c r="A555" s="8"/>
      <c r="B555" s="8"/>
      <c r="C555" s="8"/>
      <c r="D555" s="8"/>
      <c r="E555" s="68"/>
      <c r="F555" s="68"/>
      <c r="G555" s="68"/>
      <c r="H555" s="68"/>
      <c r="I555" s="68"/>
      <c r="J555" s="68"/>
      <c r="K555" s="8"/>
      <c r="L555" s="8"/>
      <c r="M555" s="50"/>
      <c r="N555" s="8"/>
      <c r="O555" s="50"/>
      <c r="P555" s="8"/>
      <c r="Q555" s="8"/>
      <c r="R555" s="8"/>
      <c r="S555" s="8"/>
      <c r="T555" s="8"/>
      <c r="U555" s="8"/>
      <c r="V555" s="8"/>
      <c r="W555" s="8"/>
      <c r="X555" s="8"/>
      <c r="Y555" s="8"/>
      <c r="Z555" s="8"/>
    </row>
    <row r="556" spans="1:26" ht="15.75" customHeight="1">
      <c r="A556" s="8"/>
      <c r="B556" s="8"/>
      <c r="C556" s="8"/>
      <c r="D556" s="8"/>
      <c r="E556" s="68"/>
      <c r="F556" s="68"/>
      <c r="G556" s="68"/>
      <c r="H556" s="68"/>
      <c r="I556" s="68"/>
      <c r="J556" s="68"/>
      <c r="K556" s="8"/>
      <c r="L556" s="8"/>
      <c r="M556" s="50"/>
      <c r="N556" s="8"/>
      <c r="O556" s="50"/>
      <c r="P556" s="8"/>
      <c r="Q556" s="8"/>
      <c r="R556" s="8"/>
      <c r="S556" s="8"/>
      <c r="T556" s="8"/>
      <c r="U556" s="8"/>
      <c r="V556" s="8"/>
      <c r="W556" s="8"/>
      <c r="X556" s="8"/>
      <c r="Y556" s="8"/>
      <c r="Z556" s="8"/>
    </row>
    <row r="557" spans="1:26" ht="15.75" customHeight="1">
      <c r="A557" s="8"/>
      <c r="B557" s="8"/>
      <c r="C557" s="8"/>
      <c r="D557" s="8"/>
      <c r="E557" s="68"/>
      <c r="F557" s="68"/>
      <c r="G557" s="68"/>
      <c r="H557" s="68"/>
      <c r="I557" s="68"/>
      <c r="J557" s="68"/>
      <c r="K557" s="8"/>
      <c r="L557" s="8"/>
      <c r="M557" s="50"/>
      <c r="N557" s="8"/>
      <c r="O557" s="50"/>
      <c r="P557" s="8"/>
      <c r="Q557" s="8"/>
      <c r="R557" s="8"/>
      <c r="S557" s="8"/>
      <c r="T557" s="8"/>
      <c r="U557" s="8"/>
      <c r="V557" s="8"/>
      <c r="W557" s="8"/>
      <c r="X557" s="8"/>
      <c r="Y557" s="8"/>
      <c r="Z557" s="8"/>
    </row>
    <row r="558" spans="1:26" ht="15.75" customHeight="1">
      <c r="A558" s="8"/>
      <c r="B558" s="8"/>
      <c r="C558" s="8"/>
      <c r="D558" s="8"/>
      <c r="E558" s="68"/>
      <c r="F558" s="68"/>
      <c r="G558" s="68"/>
      <c r="H558" s="68"/>
      <c r="I558" s="68"/>
      <c r="J558" s="68"/>
      <c r="K558" s="8"/>
      <c r="L558" s="8"/>
      <c r="M558" s="50"/>
      <c r="N558" s="8"/>
      <c r="O558" s="50"/>
      <c r="P558" s="8"/>
      <c r="Q558" s="8"/>
      <c r="R558" s="8"/>
      <c r="S558" s="8"/>
      <c r="T558" s="8"/>
      <c r="U558" s="8"/>
      <c r="V558" s="8"/>
      <c r="W558" s="8"/>
      <c r="X558" s="8"/>
      <c r="Y558" s="8"/>
      <c r="Z558" s="8"/>
    </row>
    <row r="559" spans="1:26" ht="15.75" customHeight="1">
      <c r="A559" s="8"/>
      <c r="B559" s="8"/>
      <c r="C559" s="8"/>
      <c r="D559" s="8"/>
      <c r="E559" s="68"/>
      <c r="F559" s="68"/>
      <c r="G559" s="68"/>
      <c r="H559" s="68"/>
      <c r="I559" s="68"/>
      <c r="J559" s="68"/>
      <c r="K559" s="8"/>
      <c r="L559" s="8"/>
      <c r="M559" s="50"/>
      <c r="N559" s="8"/>
      <c r="O559" s="50"/>
      <c r="P559" s="8"/>
      <c r="Q559" s="8"/>
      <c r="R559" s="8"/>
      <c r="S559" s="8"/>
      <c r="T559" s="8"/>
      <c r="U559" s="8"/>
      <c r="V559" s="8"/>
      <c r="W559" s="8"/>
      <c r="X559" s="8"/>
      <c r="Y559" s="8"/>
      <c r="Z559" s="8"/>
    </row>
    <row r="560" spans="1:26" ht="15.75" customHeight="1">
      <c r="A560" s="8"/>
      <c r="B560" s="8"/>
      <c r="C560" s="8"/>
      <c r="D560" s="8"/>
      <c r="E560" s="68"/>
      <c r="F560" s="68"/>
      <c r="G560" s="68"/>
      <c r="H560" s="68"/>
      <c r="I560" s="68"/>
      <c r="J560" s="68"/>
      <c r="K560" s="8"/>
      <c r="L560" s="8"/>
      <c r="M560" s="50"/>
      <c r="N560" s="8"/>
      <c r="O560" s="50"/>
      <c r="P560" s="8"/>
      <c r="Q560" s="8"/>
      <c r="R560" s="8"/>
      <c r="S560" s="8"/>
      <c r="T560" s="8"/>
      <c r="U560" s="8"/>
      <c r="V560" s="8"/>
      <c r="W560" s="8"/>
      <c r="X560" s="8"/>
      <c r="Y560" s="8"/>
      <c r="Z560" s="8"/>
    </row>
    <row r="561" spans="1:26" ht="15.75" customHeight="1">
      <c r="A561" s="8"/>
      <c r="B561" s="8"/>
      <c r="C561" s="8"/>
      <c r="D561" s="8"/>
      <c r="E561" s="68"/>
      <c r="F561" s="68"/>
      <c r="G561" s="68"/>
      <c r="H561" s="68"/>
      <c r="I561" s="68"/>
      <c r="J561" s="68"/>
      <c r="K561" s="8"/>
      <c r="L561" s="8"/>
      <c r="M561" s="50"/>
      <c r="N561" s="8"/>
      <c r="O561" s="50"/>
      <c r="P561" s="8"/>
      <c r="Q561" s="8"/>
      <c r="R561" s="8"/>
      <c r="S561" s="8"/>
      <c r="T561" s="8"/>
      <c r="U561" s="8"/>
      <c r="V561" s="8"/>
      <c r="W561" s="8"/>
      <c r="X561" s="8"/>
      <c r="Y561" s="8"/>
      <c r="Z561" s="8"/>
    </row>
    <row r="562" spans="1:26" ht="15.75" customHeight="1">
      <c r="A562" s="8"/>
      <c r="B562" s="8"/>
      <c r="C562" s="8"/>
      <c r="D562" s="8"/>
      <c r="E562" s="68"/>
      <c r="F562" s="68"/>
      <c r="G562" s="68"/>
      <c r="H562" s="68"/>
      <c r="I562" s="68"/>
      <c r="J562" s="68"/>
      <c r="K562" s="8"/>
      <c r="L562" s="8"/>
      <c r="M562" s="50"/>
      <c r="N562" s="8"/>
      <c r="O562" s="50"/>
      <c r="P562" s="8"/>
      <c r="Q562" s="8"/>
      <c r="R562" s="8"/>
      <c r="S562" s="8"/>
      <c r="T562" s="8"/>
      <c r="U562" s="8"/>
      <c r="V562" s="8"/>
      <c r="W562" s="8"/>
      <c r="X562" s="8"/>
      <c r="Y562" s="8"/>
      <c r="Z562" s="8"/>
    </row>
    <row r="563" spans="1:26" ht="15.75" customHeight="1">
      <c r="A563" s="8"/>
      <c r="B563" s="8"/>
      <c r="C563" s="8"/>
      <c r="D563" s="8"/>
      <c r="E563" s="68"/>
      <c r="F563" s="68"/>
      <c r="G563" s="68"/>
      <c r="H563" s="68"/>
      <c r="I563" s="68"/>
      <c r="J563" s="68"/>
      <c r="K563" s="8"/>
      <c r="L563" s="8"/>
      <c r="M563" s="50"/>
      <c r="N563" s="8"/>
      <c r="O563" s="50"/>
      <c r="P563" s="8"/>
      <c r="Q563" s="8"/>
      <c r="R563" s="8"/>
      <c r="S563" s="8"/>
      <c r="T563" s="8"/>
      <c r="U563" s="8"/>
      <c r="V563" s="8"/>
      <c r="W563" s="8"/>
      <c r="X563" s="8"/>
      <c r="Y563" s="8"/>
      <c r="Z563" s="8"/>
    </row>
    <row r="564" spans="1:26" ht="15.75" customHeight="1">
      <c r="A564" s="8"/>
      <c r="B564" s="8"/>
      <c r="C564" s="8"/>
      <c r="D564" s="8"/>
      <c r="E564" s="68"/>
      <c r="F564" s="68"/>
      <c r="G564" s="68"/>
      <c r="H564" s="68"/>
      <c r="I564" s="68"/>
      <c r="J564" s="68"/>
      <c r="K564" s="8"/>
      <c r="L564" s="8"/>
      <c r="M564" s="50"/>
      <c r="N564" s="8"/>
      <c r="O564" s="50"/>
      <c r="P564" s="8"/>
      <c r="Q564" s="8"/>
      <c r="R564" s="8"/>
      <c r="S564" s="8"/>
      <c r="T564" s="8"/>
      <c r="U564" s="8"/>
      <c r="V564" s="8"/>
      <c r="W564" s="8"/>
      <c r="X564" s="8"/>
      <c r="Y564" s="8"/>
      <c r="Z564" s="8"/>
    </row>
    <row r="565" spans="1:26" ht="15.75" customHeight="1">
      <c r="A565" s="8"/>
      <c r="B565" s="8"/>
      <c r="C565" s="8"/>
      <c r="D565" s="8"/>
      <c r="E565" s="68"/>
      <c r="F565" s="68"/>
      <c r="G565" s="68"/>
      <c r="H565" s="68"/>
      <c r="I565" s="68"/>
      <c r="J565" s="68"/>
      <c r="K565" s="8"/>
      <c r="L565" s="8"/>
      <c r="M565" s="50"/>
      <c r="N565" s="8"/>
      <c r="O565" s="50"/>
      <c r="P565" s="8"/>
      <c r="Q565" s="8"/>
      <c r="R565" s="8"/>
      <c r="S565" s="8"/>
      <c r="T565" s="8"/>
      <c r="U565" s="8"/>
      <c r="V565" s="8"/>
      <c r="W565" s="8"/>
      <c r="X565" s="8"/>
      <c r="Y565" s="8"/>
      <c r="Z565" s="8"/>
    </row>
    <row r="566" spans="1:26" ht="15.75" customHeight="1">
      <c r="A566" s="8"/>
      <c r="B566" s="8"/>
      <c r="C566" s="8"/>
      <c r="D566" s="8"/>
      <c r="E566" s="68"/>
      <c r="F566" s="68"/>
      <c r="G566" s="68"/>
      <c r="H566" s="68"/>
      <c r="I566" s="68"/>
      <c r="J566" s="68"/>
      <c r="K566" s="8"/>
      <c r="L566" s="8"/>
      <c r="M566" s="50"/>
      <c r="N566" s="8"/>
      <c r="O566" s="50"/>
      <c r="P566" s="8"/>
      <c r="Q566" s="8"/>
      <c r="R566" s="8"/>
      <c r="S566" s="8"/>
      <c r="T566" s="8"/>
      <c r="U566" s="8"/>
      <c r="V566" s="8"/>
      <c r="W566" s="8"/>
      <c r="X566" s="8"/>
      <c r="Y566" s="8"/>
      <c r="Z566" s="8"/>
    </row>
    <row r="567" spans="1:26" ht="15.75" customHeight="1">
      <c r="A567" s="8"/>
      <c r="B567" s="8"/>
      <c r="C567" s="8"/>
      <c r="D567" s="8"/>
      <c r="E567" s="68"/>
      <c r="F567" s="68"/>
      <c r="G567" s="68"/>
      <c r="H567" s="68"/>
      <c r="I567" s="68"/>
      <c r="J567" s="68"/>
      <c r="K567" s="8"/>
      <c r="L567" s="8"/>
      <c r="M567" s="50"/>
      <c r="N567" s="8"/>
      <c r="O567" s="50"/>
      <c r="P567" s="8"/>
      <c r="Q567" s="8"/>
      <c r="R567" s="8"/>
      <c r="S567" s="8"/>
      <c r="T567" s="8"/>
      <c r="U567" s="8"/>
      <c r="V567" s="8"/>
      <c r="W567" s="8"/>
      <c r="X567" s="8"/>
      <c r="Y567" s="8"/>
      <c r="Z567" s="8"/>
    </row>
    <row r="568" spans="1:26" ht="15.75" customHeight="1">
      <c r="A568" s="8"/>
      <c r="B568" s="8"/>
      <c r="C568" s="8"/>
      <c r="D568" s="8"/>
      <c r="E568" s="68"/>
      <c r="F568" s="68"/>
      <c r="G568" s="68"/>
      <c r="H568" s="68"/>
      <c r="I568" s="68"/>
      <c r="J568" s="68"/>
      <c r="K568" s="8"/>
      <c r="L568" s="8"/>
      <c r="M568" s="50"/>
      <c r="N568" s="8"/>
      <c r="O568" s="50"/>
      <c r="P568" s="8"/>
      <c r="Q568" s="8"/>
      <c r="R568" s="8"/>
      <c r="S568" s="8"/>
      <c r="T568" s="8"/>
      <c r="U568" s="8"/>
      <c r="V568" s="8"/>
      <c r="W568" s="8"/>
      <c r="X568" s="8"/>
      <c r="Y568" s="8"/>
      <c r="Z568" s="8"/>
    </row>
    <row r="569" spans="1:26" ht="15.75" customHeight="1">
      <c r="A569" s="8"/>
      <c r="B569" s="8"/>
      <c r="C569" s="8"/>
      <c r="D569" s="8"/>
      <c r="E569" s="68"/>
      <c r="F569" s="68"/>
      <c r="G569" s="68"/>
      <c r="H569" s="68"/>
      <c r="I569" s="68"/>
      <c r="J569" s="68"/>
      <c r="K569" s="8"/>
      <c r="L569" s="8"/>
      <c r="M569" s="50"/>
      <c r="N569" s="8"/>
      <c r="O569" s="50"/>
      <c r="P569" s="8"/>
      <c r="Q569" s="8"/>
      <c r="R569" s="8"/>
      <c r="S569" s="8"/>
      <c r="T569" s="8"/>
      <c r="U569" s="8"/>
      <c r="V569" s="8"/>
      <c r="W569" s="8"/>
      <c r="X569" s="8"/>
      <c r="Y569" s="8"/>
      <c r="Z569" s="8"/>
    </row>
    <row r="570" spans="1:26" ht="15.75" customHeight="1">
      <c r="A570" s="8"/>
      <c r="B570" s="8"/>
      <c r="C570" s="8"/>
      <c r="D570" s="8"/>
      <c r="E570" s="68"/>
      <c r="F570" s="68"/>
      <c r="G570" s="68"/>
      <c r="H570" s="68"/>
      <c r="I570" s="68"/>
      <c r="J570" s="68"/>
      <c r="K570" s="8"/>
      <c r="L570" s="8"/>
      <c r="M570" s="50"/>
      <c r="N570" s="8"/>
      <c r="O570" s="50"/>
      <c r="P570" s="8"/>
      <c r="Q570" s="8"/>
      <c r="R570" s="8"/>
      <c r="S570" s="8"/>
      <c r="T570" s="8"/>
      <c r="U570" s="8"/>
      <c r="V570" s="8"/>
      <c r="W570" s="8"/>
      <c r="X570" s="8"/>
      <c r="Y570" s="8"/>
      <c r="Z570" s="8"/>
    </row>
    <row r="571" spans="1:26" ht="15.75" customHeight="1">
      <c r="A571" s="8"/>
      <c r="B571" s="8"/>
      <c r="C571" s="8"/>
      <c r="D571" s="8"/>
      <c r="E571" s="68"/>
      <c r="F571" s="68"/>
      <c r="G571" s="68"/>
      <c r="H571" s="68"/>
      <c r="I571" s="68"/>
      <c r="J571" s="68"/>
      <c r="K571" s="8"/>
      <c r="L571" s="8"/>
      <c r="M571" s="50"/>
      <c r="N571" s="8"/>
      <c r="O571" s="50"/>
      <c r="P571" s="8"/>
      <c r="Q571" s="8"/>
      <c r="R571" s="8"/>
      <c r="S571" s="8"/>
      <c r="T571" s="8"/>
      <c r="U571" s="8"/>
      <c r="V571" s="8"/>
      <c r="W571" s="8"/>
      <c r="X571" s="8"/>
      <c r="Y571" s="8"/>
      <c r="Z571" s="8"/>
    </row>
    <row r="572" spans="1:26" ht="15.75" customHeight="1">
      <c r="A572" s="8"/>
      <c r="B572" s="8"/>
      <c r="C572" s="8"/>
      <c r="D572" s="8"/>
      <c r="E572" s="68"/>
      <c r="F572" s="68"/>
      <c r="G572" s="68"/>
      <c r="H572" s="68"/>
      <c r="I572" s="68"/>
      <c r="J572" s="68"/>
      <c r="K572" s="8"/>
      <c r="L572" s="8"/>
      <c r="M572" s="50"/>
      <c r="N572" s="8"/>
      <c r="O572" s="50"/>
      <c r="P572" s="8"/>
      <c r="Q572" s="8"/>
      <c r="R572" s="8"/>
      <c r="S572" s="8"/>
      <c r="T572" s="8"/>
      <c r="U572" s="8"/>
      <c r="V572" s="8"/>
      <c r="W572" s="8"/>
      <c r="X572" s="8"/>
      <c r="Y572" s="8"/>
      <c r="Z572" s="8"/>
    </row>
    <row r="573" spans="1:26" ht="15.75" customHeight="1">
      <c r="A573" s="8"/>
      <c r="B573" s="8"/>
      <c r="C573" s="8"/>
      <c r="D573" s="8"/>
      <c r="E573" s="68"/>
      <c r="F573" s="68"/>
      <c r="G573" s="68"/>
      <c r="H573" s="68"/>
      <c r="I573" s="68"/>
      <c r="J573" s="68"/>
      <c r="K573" s="8"/>
      <c r="L573" s="8"/>
      <c r="M573" s="50"/>
      <c r="N573" s="8"/>
      <c r="O573" s="50"/>
      <c r="P573" s="8"/>
      <c r="Q573" s="8"/>
      <c r="R573" s="8"/>
      <c r="S573" s="8"/>
      <c r="T573" s="8"/>
      <c r="U573" s="8"/>
      <c r="V573" s="8"/>
      <c r="W573" s="8"/>
      <c r="X573" s="8"/>
      <c r="Y573" s="8"/>
      <c r="Z573" s="8"/>
    </row>
    <row r="574" spans="1:26" ht="15.75" customHeight="1">
      <c r="A574" s="8"/>
      <c r="B574" s="8"/>
      <c r="C574" s="8"/>
      <c r="D574" s="8"/>
      <c r="E574" s="68"/>
      <c r="F574" s="68"/>
      <c r="G574" s="68"/>
      <c r="H574" s="68"/>
      <c r="I574" s="68"/>
      <c r="J574" s="68"/>
      <c r="K574" s="8"/>
      <c r="L574" s="8"/>
      <c r="M574" s="50"/>
      <c r="N574" s="8"/>
      <c r="O574" s="50"/>
      <c r="P574" s="8"/>
      <c r="Q574" s="8"/>
      <c r="R574" s="8"/>
      <c r="S574" s="8"/>
      <c r="T574" s="8"/>
      <c r="U574" s="8"/>
      <c r="V574" s="8"/>
      <c r="W574" s="8"/>
      <c r="X574" s="8"/>
      <c r="Y574" s="8"/>
      <c r="Z574" s="8"/>
    </row>
    <row r="575" spans="1:26" ht="15.75" customHeight="1">
      <c r="A575" s="8"/>
      <c r="B575" s="8"/>
      <c r="C575" s="8"/>
      <c r="D575" s="8"/>
      <c r="E575" s="68"/>
      <c r="F575" s="68"/>
      <c r="G575" s="68"/>
      <c r="H575" s="68"/>
      <c r="I575" s="68"/>
      <c r="J575" s="68"/>
      <c r="K575" s="8"/>
      <c r="L575" s="8"/>
      <c r="M575" s="50"/>
      <c r="N575" s="8"/>
      <c r="O575" s="50"/>
      <c r="P575" s="8"/>
      <c r="Q575" s="8"/>
      <c r="R575" s="8"/>
      <c r="S575" s="8"/>
      <c r="T575" s="8"/>
      <c r="U575" s="8"/>
      <c r="V575" s="8"/>
      <c r="W575" s="8"/>
      <c r="X575" s="8"/>
      <c r="Y575" s="8"/>
      <c r="Z575" s="8"/>
    </row>
    <row r="576" spans="1:26" ht="15.75" customHeight="1">
      <c r="A576" s="8"/>
      <c r="B576" s="8"/>
      <c r="C576" s="8"/>
      <c r="D576" s="8"/>
      <c r="E576" s="68"/>
      <c r="F576" s="68"/>
      <c r="G576" s="68"/>
      <c r="H576" s="68"/>
      <c r="I576" s="68"/>
      <c r="J576" s="68"/>
      <c r="K576" s="8"/>
      <c r="L576" s="8"/>
      <c r="M576" s="50"/>
      <c r="N576" s="8"/>
      <c r="O576" s="50"/>
      <c r="P576" s="8"/>
      <c r="Q576" s="8"/>
      <c r="R576" s="8"/>
      <c r="S576" s="8"/>
      <c r="T576" s="8"/>
      <c r="U576" s="8"/>
      <c r="V576" s="8"/>
      <c r="W576" s="8"/>
      <c r="X576" s="8"/>
      <c r="Y576" s="8"/>
      <c r="Z576" s="8"/>
    </row>
    <row r="577" spans="1:26" ht="15.75" customHeight="1">
      <c r="A577" s="8"/>
      <c r="B577" s="8"/>
      <c r="C577" s="8"/>
      <c r="D577" s="8"/>
      <c r="E577" s="68"/>
      <c r="F577" s="68"/>
      <c r="G577" s="68"/>
      <c r="H577" s="68"/>
      <c r="I577" s="68"/>
      <c r="J577" s="68"/>
      <c r="K577" s="8"/>
      <c r="L577" s="8"/>
      <c r="M577" s="50"/>
      <c r="N577" s="8"/>
      <c r="O577" s="50"/>
      <c r="P577" s="8"/>
      <c r="Q577" s="8"/>
      <c r="R577" s="8"/>
      <c r="S577" s="8"/>
      <c r="T577" s="8"/>
      <c r="U577" s="8"/>
      <c r="V577" s="8"/>
      <c r="W577" s="8"/>
      <c r="X577" s="8"/>
      <c r="Y577" s="8"/>
      <c r="Z577" s="8"/>
    </row>
    <row r="578" spans="1:26" ht="15.75" customHeight="1">
      <c r="A578" s="8"/>
      <c r="B578" s="8"/>
      <c r="C578" s="8"/>
      <c r="D578" s="8"/>
      <c r="E578" s="68"/>
      <c r="F578" s="68"/>
      <c r="G578" s="68"/>
      <c r="H578" s="68"/>
      <c r="I578" s="68"/>
      <c r="J578" s="68"/>
      <c r="K578" s="8"/>
      <c r="L578" s="8"/>
      <c r="M578" s="50"/>
      <c r="N578" s="8"/>
      <c r="O578" s="50"/>
      <c r="P578" s="8"/>
      <c r="Q578" s="8"/>
      <c r="R578" s="8"/>
      <c r="S578" s="8"/>
      <c r="T578" s="8"/>
      <c r="U578" s="8"/>
      <c r="V578" s="8"/>
      <c r="W578" s="8"/>
      <c r="X578" s="8"/>
      <c r="Y578" s="8"/>
      <c r="Z578" s="8"/>
    </row>
    <row r="579" spans="1:26" ht="15.75" customHeight="1">
      <c r="A579" s="8"/>
      <c r="B579" s="8"/>
      <c r="C579" s="8"/>
      <c r="D579" s="8"/>
      <c r="E579" s="68"/>
      <c r="F579" s="68"/>
      <c r="G579" s="68"/>
      <c r="H579" s="68"/>
      <c r="I579" s="68"/>
      <c r="J579" s="68"/>
      <c r="K579" s="8"/>
      <c r="L579" s="8"/>
      <c r="M579" s="50"/>
      <c r="N579" s="8"/>
      <c r="O579" s="50"/>
      <c r="P579" s="8"/>
      <c r="Q579" s="8"/>
      <c r="R579" s="8"/>
      <c r="S579" s="8"/>
      <c r="T579" s="8"/>
      <c r="U579" s="8"/>
      <c r="V579" s="8"/>
      <c r="W579" s="8"/>
      <c r="X579" s="8"/>
      <c r="Y579" s="8"/>
      <c r="Z579" s="8"/>
    </row>
    <row r="580" spans="1:26" ht="15.75" customHeight="1">
      <c r="A580" s="8"/>
      <c r="B580" s="8"/>
      <c r="C580" s="8"/>
      <c r="D580" s="8"/>
      <c r="E580" s="68"/>
      <c r="F580" s="68"/>
      <c r="G580" s="68"/>
      <c r="H580" s="68"/>
      <c r="I580" s="68"/>
      <c r="J580" s="68"/>
      <c r="K580" s="8"/>
      <c r="L580" s="8"/>
      <c r="M580" s="50"/>
      <c r="N580" s="8"/>
      <c r="O580" s="50"/>
      <c r="P580" s="8"/>
      <c r="Q580" s="8"/>
      <c r="R580" s="8"/>
      <c r="S580" s="8"/>
      <c r="T580" s="8"/>
      <c r="U580" s="8"/>
      <c r="V580" s="8"/>
      <c r="W580" s="8"/>
      <c r="X580" s="8"/>
      <c r="Y580" s="8"/>
      <c r="Z580" s="8"/>
    </row>
    <row r="581" spans="1:26" ht="15.75" customHeight="1">
      <c r="A581" s="8"/>
      <c r="B581" s="8"/>
      <c r="C581" s="8"/>
      <c r="D581" s="8"/>
      <c r="E581" s="68"/>
      <c r="F581" s="68"/>
      <c r="G581" s="68"/>
      <c r="H581" s="68"/>
      <c r="I581" s="68"/>
      <c r="J581" s="68"/>
      <c r="K581" s="8"/>
      <c r="L581" s="8"/>
      <c r="M581" s="50"/>
      <c r="N581" s="8"/>
      <c r="O581" s="50"/>
      <c r="P581" s="8"/>
      <c r="Q581" s="8"/>
      <c r="R581" s="8"/>
      <c r="S581" s="8"/>
      <c r="T581" s="8"/>
      <c r="U581" s="8"/>
      <c r="V581" s="8"/>
      <c r="W581" s="8"/>
      <c r="X581" s="8"/>
      <c r="Y581" s="8"/>
      <c r="Z581" s="8"/>
    </row>
    <row r="582" spans="1:26" ht="15.75" customHeight="1">
      <c r="A582" s="8"/>
      <c r="B582" s="8"/>
      <c r="C582" s="8"/>
      <c r="D582" s="8"/>
      <c r="E582" s="68"/>
      <c r="F582" s="68"/>
      <c r="G582" s="68"/>
      <c r="H582" s="68"/>
      <c r="I582" s="68"/>
      <c r="J582" s="68"/>
      <c r="K582" s="8"/>
      <c r="L582" s="8"/>
      <c r="M582" s="50"/>
      <c r="N582" s="8"/>
      <c r="O582" s="50"/>
      <c r="P582" s="8"/>
      <c r="Q582" s="8"/>
      <c r="R582" s="8"/>
      <c r="S582" s="8"/>
      <c r="T582" s="8"/>
      <c r="U582" s="8"/>
      <c r="V582" s="8"/>
      <c r="W582" s="8"/>
      <c r="X582" s="8"/>
      <c r="Y582" s="8"/>
      <c r="Z582" s="8"/>
    </row>
    <row r="583" spans="1:26" ht="15.75" customHeight="1">
      <c r="A583" s="8"/>
      <c r="B583" s="8"/>
      <c r="C583" s="8"/>
      <c r="D583" s="8"/>
      <c r="E583" s="68"/>
      <c r="F583" s="68"/>
      <c r="G583" s="68"/>
      <c r="H583" s="68"/>
      <c r="I583" s="68"/>
      <c r="J583" s="68"/>
      <c r="K583" s="8"/>
      <c r="L583" s="8"/>
      <c r="M583" s="50"/>
      <c r="N583" s="8"/>
      <c r="O583" s="50"/>
      <c r="P583" s="8"/>
      <c r="Q583" s="8"/>
      <c r="R583" s="8"/>
      <c r="S583" s="8"/>
      <c r="T583" s="8"/>
      <c r="U583" s="8"/>
      <c r="V583" s="8"/>
      <c r="W583" s="8"/>
      <c r="X583" s="8"/>
      <c r="Y583" s="8"/>
      <c r="Z583" s="8"/>
    </row>
    <row r="584" spans="1:26" ht="15.75" customHeight="1">
      <c r="A584" s="8"/>
      <c r="B584" s="8"/>
      <c r="C584" s="8"/>
      <c r="D584" s="8"/>
      <c r="E584" s="68"/>
      <c r="F584" s="68"/>
      <c r="G584" s="68"/>
      <c r="H584" s="68"/>
      <c r="I584" s="68"/>
      <c r="J584" s="68"/>
      <c r="K584" s="8"/>
      <c r="L584" s="8"/>
      <c r="M584" s="50"/>
      <c r="N584" s="8"/>
      <c r="O584" s="50"/>
      <c r="P584" s="8"/>
      <c r="Q584" s="8"/>
      <c r="R584" s="8"/>
      <c r="S584" s="8"/>
      <c r="T584" s="8"/>
      <c r="U584" s="8"/>
      <c r="V584" s="8"/>
      <c r="W584" s="8"/>
      <c r="X584" s="8"/>
      <c r="Y584" s="8"/>
      <c r="Z584" s="8"/>
    </row>
    <row r="585" spans="1:26" ht="15.75" customHeight="1">
      <c r="A585" s="8"/>
      <c r="B585" s="8"/>
      <c r="C585" s="8"/>
      <c r="D585" s="8"/>
      <c r="E585" s="68"/>
      <c r="F585" s="68"/>
      <c r="G585" s="68"/>
      <c r="H585" s="68"/>
      <c r="I585" s="68"/>
      <c r="J585" s="68"/>
      <c r="K585" s="8"/>
      <c r="L585" s="8"/>
      <c r="M585" s="50"/>
      <c r="N585" s="8"/>
      <c r="O585" s="50"/>
      <c r="P585" s="8"/>
      <c r="Q585" s="8"/>
      <c r="R585" s="8"/>
      <c r="S585" s="8"/>
      <c r="T585" s="8"/>
      <c r="U585" s="8"/>
      <c r="V585" s="8"/>
      <c r="W585" s="8"/>
      <c r="X585" s="8"/>
      <c r="Y585" s="8"/>
      <c r="Z585" s="8"/>
    </row>
    <row r="586" spans="1:26" ht="15.75" customHeight="1">
      <c r="A586" s="8"/>
      <c r="B586" s="8"/>
      <c r="C586" s="8"/>
      <c r="D586" s="8"/>
      <c r="E586" s="68"/>
      <c r="F586" s="68"/>
      <c r="G586" s="68"/>
      <c r="H586" s="68"/>
      <c r="I586" s="68"/>
      <c r="J586" s="68"/>
      <c r="K586" s="8"/>
      <c r="L586" s="8"/>
      <c r="M586" s="50"/>
      <c r="N586" s="8"/>
      <c r="O586" s="50"/>
      <c r="P586" s="8"/>
      <c r="Q586" s="8"/>
      <c r="R586" s="8"/>
      <c r="S586" s="8"/>
      <c r="T586" s="8"/>
      <c r="U586" s="8"/>
      <c r="V586" s="8"/>
      <c r="W586" s="8"/>
      <c r="X586" s="8"/>
      <c r="Y586" s="8"/>
      <c r="Z586" s="8"/>
    </row>
    <row r="587" spans="1:26" ht="15.75" customHeight="1">
      <c r="A587" s="8"/>
      <c r="B587" s="8"/>
      <c r="C587" s="8"/>
      <c r="D587" s="8"/>
      <c r="E587" s="68"/>
      <c r="F587" s="68"/>
      <c r="G587" s="68"/>
      <c r="H587" s="68"/>
      <c r="I587" s="68"/>
      <c r="J587" s="68"/>
      <c r="K587" s="8"/>
      <c r="L587" s="8"/>
      <c r="M587" s="50"/>
      <c r="N587" s="8"/>
      <c r="O587" s="50"/>
      <c r="P587" s="8"/>
      <c r="Q587" s="8"/>
      <c r="R587" s="8"/>
      <c r="S587" s="8"/>
      <c r="T587" s="8"/>
      <c r="U587" s="8"/>
      <c r="V587" s="8"/>
      <c r="W587" s="8"/>
      <c r="X587" s="8"/>
      <c r="Y587" s="8"/>
      <c r="Z587" s="8"/>
    </row>
    <row r="588" spans="1:26" ht="15.75" customHeight="1">
      <c r="A588" s="8"/>
      <c r="B588" s="8"/>
      <c r="C588" s="8"/>
      <c r="D588" s="8"/>
      <c r="E588" s="68"/>
      <c r="F588" s="68"/>
      <c r="G588" s="68"/>
      <c r="H588" s="68"/>
      <c r="I588" s="68"/>
      <c r="J588" s="68"/>
      <c r="K588" s="8"/>
      <c r="L588" s="8"/>
      <c r="M588" s="50"/>
      <c r="N588" s="8"/>
      <c r="O588" s="50"/>
      <c r="P588" s="8"/>
      <c r="Q588" s="8"/>
      <c r="R588" s="8"/>
      <c r="S588" s="8"/>
      <c r="T588" s="8"/>
      <c r="U588" s="8"/>
      <c r="V588" s="8"/>
      <c r="W588" s="8"/>
      <c r="X588" s="8"/>
      <c r="Y588" s="8"/>
      <c r="Z588" s="8"/>
    </row>
    <row r="589" spans="1:26" ht="15.75" customHeight="1">
      <c r="A589" s="8"/>
      <c r="B589" s="8"/>
      <c r="C589" s="8"/>
      <c r="D589" s="8"/>
      <c r="E589" s="68"/>
      <c r="F589" s="68"/>
      <c r="G589" s="68"/>
      <c r="H589" s="68"/>
      <c r="I589" s="68"/>
      <c r="J589" s="68"/>
      <c r="K589" s="8"/>
      <c r="L589" s="8"/>
      <c r="M589" s="50"/>
      <c r="N589" s="8"/>
      <c r="O589" s="50"/>
      <c r="P589" s="8"/>
      <c r="Q589" s="8"/>
      <c r="R589" s="8"/>
      <c r="S589" s="8"/>
      <c r="T589" s="8"/>
      <c r="U589" s="8"/>
      <c r="V589" s="8"/>
      <c r="W589" s="8"/>
      <c r="X589" s="8"/>
      <c r="Y589" s="8"/>
      <c r="Z589" s="8"/>
    </row>
    <row r="590" spans="1:26" ht="15.75" customHeight="1">
      <c r="A590" s="8"/>
      <c r="B590" s="8"/>
      <c r="C590" s="8"/>
      <c r="D590" s="8"/>
      <c r="E590" s="68"/>
      <c r="F590" s="68"/>
      <c r="G590" s="68"/>
      <c r="H590" s="68"/>
      <c r="I590" s="68"/>
      <c r="J590" s="68"/>
      <c r="K590" s="8"/>
      <c r="L590" s="8"/>
      <c r="M590" s="50"/>
      <c r="N590" s="8"/>
      <c r="O590" s="50"/>
      <c r="P590" s="8"/>
      <c r="Q590" s="8"/>
      <c r="R590" s="8"/>
      <c r="S590" s="8"/>
      <c r="T590" s="8"/>
      <c r="U590" s="8"/>
      <c r="V590" s="8"/>
      <c r="W590" s="8"/>
      <c r="X590" s="8"/>
      <c r="Y590" s="8"/>
      <c r="Z590" s="8"/>
    </row>
    <row r="591" spans="1:26" ht="15.75" customHeight="1">
      <c r="A591" s="8"/>
      <c r="B591" s="8"/>
      <c r="C591" s="8"/>
      <c r="D591" s="8"/>
      <c r="E591" s="68"/>
      <c r="F591" s="68"/>
      <c r="G591" s="68"/>
      <c r="H591" s="68"/>
      <c r="I591" s="68"/>
      <c r="J591" s="68"/>
      <c r="K591" s="8"/>
      <c r="L591" s="8"/>
      <c r="M591" s="50"/>
      <c r="N591" s="8"/>
      <c r="O591" s="50"/>
      <c r="P591" s="8"/>
      <c r="Q591" s="8"/>
      <c r="R591" s="8"/>
      <c r="S591" s="8"/>
      <c r="T591" s="8"/>
      <c r="U591" s="8"/>
      <c r="V591" s="8"/>
      <c r="W591" s="8"/>
      <c r="X591" s="8"/>
      <c r="Y591" s="8"/>
      <c r="Z591" s="8"/>
    </row>
    <row r="592" spans="1:26" ht="15.75" customHeight="1">
      <c r="A592" s="8"/>
      <c r="B592" s="8"/>
      <c r="C592" s="8"/>
      <c r="D592" s="8"/>
      <c r="E592" s="68"/>
      <c r="F592" s="68"/>
      <c r="G592" s="68"/>
      <c r="H592" s="68"/>
      <c r="I592" s="68"/>
      <c r="J592" s="68"/>
      <c r="K592" s="8"/>
      <c r="L592" s="8"/>
      <c r="M592" s="50"/>
      <c r="N592" s="8"/>
      <c r="O592" s="50"/>
      <c r="P592" s="8"/>
      <c r="Q592" s="8"/>
      <c r="R592" s="8"/>
      <c r="S592" s="8"/>
      <c r="T592" s="8"/>
      <c r="U592" s="8"/>
      <c r="V592" s="8"/>
      <c r="W592" s="8"/>
      <c r="X592" s="8"/>
      <c r="Y592" s="8"/>
      <c r="Z592" s="8"/>
    </row>
    <row r="593" spans="1:26" ht="15.75" customHeight="1">
      <c r="A593" s="8"/>
      <c r="B593" s="8"/>
      <c r="C593" s="8"/>
      <c r="D593" s="8"/>
      <c r="E593" s="68"/>
      <c r="F593" s="68"/>
      <c r="G593" s="68"/>
      <c r="H593" s="68"/>
      <c r="I593" s="68"/>
      <c r="J593" s="68"/>
      <c r="K593" s="8"/>
      <c r="L593" s="8"/>
      <c r="M593" s="50"/>
      <c r="N593" s="8"/>
      <c r="O593" s="50"/>
      <c r="P593" s="8"/>
      <c r="Q593" s="8"/>
      <c r="R593" s="8"/>
      <c r="S593" s="8"/>
      <c r="T593" s="8"/>
      <c r="U593" s="8"/>
      <c r="V593" s="8"/>
      <c r="W593" s="8"/>
      <c r="X593" s="8"/>
      <c r="Y593" s="8"/>
      <c r="Z593" s="8"/>
    </row>
    <row r="594" spans="1:26" ht="15.75" customHeight="1">
      <c r="A594" s="8"/>
      <c r="B594" s="8"/>
      <c r="C594" s="8"/>
      <c r="D594" s="8"/>
      <c r="E594" s="68"/>
      <c r="F594" s="68"/>
      <c r="G594" s="68"/>
      <c r="H594" s="68"/>
      <c r="I594" s="68"/>
      <c r="J594" s="68"/>
      <c r="K594" s="8"/>
      <c r="L594" s="8"/>
      <c r="M594" s="50"/>
      <c r="N594" s="8"/>
      <c r="O594" s="50"/>
      <c r="P594" s="8"/>
      <c r="Q594" s="8"/>
      <c r="R594" s="8"/>
      <c r="S594" s="8"/>
      <c r="T594" s="8"/>
      <c r="U594" s="8"/>
      <c r="V594" s="8"/>
      <c r="W594" s="8"/>
      <c r="X594" s="8"/>
      <c r="Y594" s="8"/>
      <c r="Z594" s="8"/>
    </row>
    <row r="595" spans="1:26" ht="15.75" customHeight="1">
      <c r="A595" s="8"/>
      <c r="B595" s="8"/>
      <c r="C595" s="8"/>
      <c r="D595" s="8"/>
      <c r="E595" s="68"/>
      <c r="F595" s="68"/>
      <c r="G595" s="68"/>
      <c r="H595" s="68"/>
      <c r="I595" s="68"/>
      <c r="J595" s="68"/>
      <c r="K595" s="8"/>
      <c r="L595" s="8"/>
      <c r="M595" s="50"/>
      <c r="N595" s="8"/>
      <c r="O595" s="50"/>
      <c r="P595" s="8"/>
      <c r="Q595" s="8"/>
      <c r="R595" s="8"/>
      <c r="S595" s="8"/>
      <c r="T595" s="8"/>
      <c r="U595" s="8"/>
      <c r="V595" s="8"/>
      <c r="W595" s="8"/>
      <c r="X595" s="8"/>
      <c r="Y595" s="8"/>
      <c r="Z595" s="8"/>
    </row>
    <row r="596" spans="1:26" ht="15.75" customHeight="1">
      <c r="A596" s="8"/>
      <c r="B596" s="8"/>
      <c r="C596" s="8"/>
      <c r="D596" s="8"/>
      <c r="E596" s="68"/>
      <c r="F596" s="68"/>
      <c r="G596" s="68"/>
      <c r="H596" s="68"/>
      <c r="I596" s="68"/>
      <c r="J596" s="68"/>
      <c r="K596" s="8"/>
      <c r="L596" s="8"/>
      <c r="M596" s="50"/>
      <c r="N596" s="8"/>
      <c r="O596" s="50"/>
      <c r="P596" s="8"/>
      <c r="Q596" s="8"/>
      <c r="R596" s="8"/>
      <c r="S596" s="8"/>
      <c r="T596" s="8"/>
      <c r="U596" s="8"/>
      <c r="V596" s="8"/>
      <c r="W596" s="8"/>
      <c r="X596" s="8"/>
      <c r="Y596" s="8"/>
      <c r="Z596" s="8"/>
    </row>
    <row r="597" spans="1:26" ht="15.75" customHeight="1">
      <c r="A597" s="8"/>
      <c r="B597" s="8"/>
      <c r="C597" s="8"/>
      <c r="D597" s="8"/>
      <c r="E597" s="68"/>
      <c r="F597" s="68"/>
      <c r="G597" s="68"/>
      <c r="H597" s="68"/>
      <c r="I597" s="68"/>
      <c r="J597" s="68"/>
      <c r="K597" s="8"/>
      <c r="L597" s="8"/>
      <c r="M597" s="50"/>
      <c r="N597" s="8"/>
      <c r="O597" s="50"/>
      <c r="P597" s="8"/>
      <c r="Q597" s="8"/>
      <c r="R597" s="8"/>
      <c r="S597" s="8"/>
      <c r="T597" s="8"/>
      <c r="U597" s="8"/>
      <c r="V597" s="8"/>
      <c r="W597" s="8"/>
      <c r="X597" s="8"/>
      <c r="Y597" s="8"/>
      <c r="Z597" s="8"/>
    </row>
    <row r="598" spans="1:26" ht="15.75" customHeight="1">
      <c r="A598" s="8"/>
      <c r="B598" s="8"/>
      <c r="C598" s="8"/>
      <c r="D598" s="8"/>
      <c r="E598" s="68"/>
      <c r="F598" s="68"/>
      <c r="G598" s="68"/>
      <c r="H598" s="68"/>
      <c r="I598" s="68"/>
      <c r="J598" s="68"/>
      <c r="K598" s="8"/>
      <c r="L598" s="8"/>
      <c r="M598" s="50"/>
      <c r="N598" s="8"/>
      <c r="O598" s="50"/>
      <c r="P598" s="8"/>
      <c r="Q598" s="8"/>
      <c r="R598" s="8"/>
      <c r="S598" s="8"/>
      <c r="T598" s="8"/>
      <c r="U598" s="8"/>
      <c r="V598" s="8"/>
      <c r="W598" s="8"/>
      <c r="X598" s="8"/>
      <c r="Y598" s="8"/>
      <c r="Z598" s="8"/>
    </row>
    <row r="599" spans="1:26" ht="15.75" customHeight="1">
      <c r="A599" s="8"/>
      <c r="B599" s="8"/>
      <c r="C599" s="8"/>
      <c r="D599" s="8"/>
      <c r="E599" s="68"/>
      <c r="F599" s="68"/>
      <c r="G599" s="68"/>
      <c r="H599" s="68"/>
      <c r="I599" s="68"/>
      <c r="J599" s="68"/>
      <c r="K599" s="8"/>
      <c r="L599" s="8"/>
      <c r="M599" s="50"/>
      <c r="N599" s="8"/>
      <c r="O599" s="50"/>
      <c r="P599" s="8"/>
      <c r="Q599" s="8"/>
      <c r="R599" s="8"/>
      <c r="S599" s="8"/>
      <c r="T599" s="8"/>
      <c r="U599" s="8"/>
      <c r="V599" s="8"/>
      <c r="W599" s="8"/>
      <c r="X599" s="8"/>
      <c r="Y599" s="8"/>
      <c r="Z599" s="8"/>
    </row>
    <row r="600" spans="1:26" ht="15.75" customHeight="1">
      <c r="A600" s="8"/>
      <c r="B600" s="8"/>
      <c r="C600" s="8"/>
      <c r="D600" s="8"/>
      <c r="E600" s="68"/>
      <c r="F600" s="68"/>
      <c r="G600" s="68"/>
      <c r="H600" s="68"/>
      <c r="I600" s="68"/>
      <c r="J600" s="68"/>
      <c r="K600" s="8"/>
      <c r="L600" s="8"/>
      <c r="M600" s="50"/>
      <c r="N600" s="8"/>
      <c r="O600" s="50"/>
      <c r="P600" s="8"/>
      <c r="Q600" s="8"/>
      <c r="R600" s="8"/>
      <c r="S600" s="8"/>
      <c r="T600" s="8"/>
      <c r="U600" s="8"/>
      <c r="V600" s="8"/>
      <c r="W600" s="8"/>
      <c r="X600" s="8"/>
      <c r="Y600" s="8"/>
      <c r="Z600" s="8"/>
    </row>
    <row r="601" spans="1:26" ht="15.75" customHeight="1">
      <c r="A601" s="8"/>
      <c r="B601" s="8"/>
      <c r="C601" s="8"/>
      <c r="D601" s="8"/>
      <c r="E601" s="68"/>
      <c r="F601" s="68"/>
      <c r="G601" s="68"/>
      <c r="H601" s="68"/>
      <c r="I601" s="68"/>
      <c r="J601" s="68"/>
      <c r="K601" s="8"/>
      <c r="L601" s="8"/>
      <c r="M601" s="50"/>
      <c r="N601" s="8"/>
      <c r="O601" s="50"/>
      <c r="P601" s="8"/>
      <c r="Q601" s="8"/>
      <c r="R601" s="8"/>
      <c r="S601" s="8"/>
      <c r="T601" s="8"/>
      <c r="U601" s="8"/>
      <c r="V601" s="8"/>
      <c r="W601" s="8"/>
      <c r="X601" s="8"/>
      <c r="Y601" s="8"/>
      <c r="Z601" s="8"/>
    </row>
    <row r="602" spans="1:26" ht="15.75" customHeight="1">
      <c r="A602" s="8"/>
      <c r="B602" s="8"/>
      <c r="C602" s="8"/>
      <c r="D602" s="8"/>
      <c r="E602" s="68"/>
      <c r="F602" s="68"/>
      <c r="G602" s="68"/>
      <c r="H602" s="68"/>
      <c r="I602" s="68"/>
      <c r="J602" s="68"/>
      <c r="K602" s="8"/>
      <c r="L602" s="8"/>
      <c r="M602" s="50"/>
      <c r="N602" s="8"/>
      <c r="O602" s="50"/>
      <c r="P602" s="8"/>
      <c r="Q602" s="8"/>
      <c r="R602" s="8"/>
      <c r="S602" s="8"/>
      <c r="T602" s="8"/>
      <c r="U602" s="8"/>
      <c r="V602" s="8"/>
      <c r="W602" s="8"/>
      <c r="X602" s="8"/>
      <c r="Y602" s="8"/>
      <c r="Z602" s="8"/>
    </row>
    <row r="603" spans="1:26" ht="15.75" customHeight="1">
      <c r="A603" s="8"/>
      <c r="B603" s="8"/>
      <c r="C603" s="8"/>
      <c r="D603" s="8"/>
      <c r="E603" s="68"/>
      <c r="F603" s="68"/>
      <c r="G603" s="68"/>
      <c r="H603" s="68"/>
      <c r="I603" s="68"/>
      <c r="J603" s="68"/>
      <c r="K603" s="8"/>
      <c r="L603" s="8"/>
      <c r="M603" s="50"/>
      <c r="N603" s="8"/>
      <c r="O603" s="50"/>
      <c r="P603" s="8"/>
      <c r="Q603" s="8"/>
      <c r="R603" s="8"/>
      <c r="S603" s="8"/>
      <c r="T603" s="8"/>
      <c r="U603" s="8"/>
      <c r="V603" s="8"/>
      <c r="W603" s="8"/>
      <c r="X603" s="8"/>
      <c r="Y603" s="8"/>
      <c r="Z603" s="8"/>
    </row>
    <row r="604" spans="1:26" ht="15.75" customHeight="1">
      <c r="A604" s="8"/>
      <c r="B604" s="8"/>
      <c r="C604" s="8"/>
      <c r="D604" s="8"/>
      <c r="E604" s="68"/>
      <c r="F604" s="68"/>
      <c r="G604" s="68"/>
      <c r="H604" s="68"/>
      <c r="I604" s="68"/>
      <c r="J604" s="68"/>
      <c r="K604" s="8"/>
      <c r="L604" s="8"/>
      <c r="M604" s="50"/>
      <c r="N604" s="8"/>
      <c r="O604" s="50"/>
      <c r="P604" s="8"/>
      <c r="Q604" s="8"/>
      <c r="R604" s="8"/>
      <c r="S604" s="8"/>
      <c r="T604" s="8"/>
      <c r="U604" s="8"/>
      <c r="V604" s="8"/>
      <c r="W604" s="8"/>
      <c r="X604" s="8"/>
      <c r="Y604" s="8"/>
      <c r="Z604" s="8"/>
    </row>
    <row r="605" spans="1:26" ht="15.75" customHeight="1">
      <c r="A605" s="8"/>
      <c r="B605" s="8"/>
      <c r="C605" s="8"/>
      <c r="D605" s="8"/>
      <c r="E605" s="68"/>
      <c r="F605" s="68"/>
      <c r="G605" s="68"/>
      <c r="H605" s="68"/>
      <c r="I605" s="68"/>
      <c r="J605" s="68"/>
      <c r="K605" s="8"/>
      <c r="L605" s="8"/>
      <c r="M605" s="50"/>
      <c r="N605" s="8"/>
      <c r="O605" s="50"/>
      <c r="P605" s="8"/>
      <c r="Q605" s="8"/>
      <c r="R605" s="8"/>
      <c r="S605" s="8"/>
      <c r="T605" s="8"/>
      <c r="U605" s="8"/>
      <c r="V605" s="8"/>
      <c r="W605" s="8"/>
      <c r="X605" s="8"/>
      <c r="Y605" s="8"/>
      <c r="Z605" s="8"/>
    </row>
    <row r="606" spans="1:26" ht="15.75" customHeight="1">
      <c r="A606" s="8"/>
      <c r="B606" s="8"/>
      <c r="C606" s="8"/>
      <c r="D606" s="8"/>
      <c r="E606" s="68"/>
      <c r="F606" s="68"/>
      <c r="G606" s="68"/>
      <c r="H606" s="68"/>
      <c r="I606" s="68"/>
      <c r="J606" s="68"/>
      <c r="K606" s="8"/>
      <c r="L606" s="8"/>
      <c r="M606" s="50"/>
      <c r="N606" s="8"/>
      <c r="O606" s="50"/>
      <c r="P606" s="8"/>
      <c r="Q606" s="8"/>
      <c r="R606" s="8"/>
      <c r="S606" s="8"/>
      <c r="T606" s="8"/>
      <c r="U606" s="8"/>
      <c r="V606" s="8"/>
      <c r="W606" s="8"/>
      <c r="X606" s="8"/>
      <c r="Y606" s="8"/>
      <c r="Z606" s="8"/>
    </row>
    <row r="607" spans="1:26" ht="15.75" customHeight="1">
      <c r="A607" s="8"/>
      <c r="B607" s="8"/>
      <c r="C607" s="8"/>
      <c r="D607" s="8"/>
      <c r="E607" s="68"/>
      <c r="F607" s="68"/>
      <c r="G607" s="68"/>
      <c r="H607" s="68"/>
      <c r="I607" s="68"/>
      <c r="J607" s="68"/>
      <c r="K607" s="8"/>
      <c r="L607" s="8"/>
      <c r="M607" s="50"/>
      <c r="N607" s="8"/>
      <c r="O607" s="50"/>
      <c r="P607" s="8"/>
      <c r="Q607" s="8"/>
      <c r="R607" s="8"/>
      <c r="S607" s="8"/>
      <c r="T607" s="8"/>
      <c r="U607" s="8"/>
      <c r="V607" s="8"/>
      <c r="W607" s="8"/>
      <c r="X607" s="8"/>
      <c r="Y607" s="8"/>
      <c r="Z607" s="8"/>
    </row>
    <row r="608" spans="1:26" ht="15.75" customHeight="1">
      <c r="A608" s="8"/>
      <c r="B608" s="8"/>
      <c r="C608" s="8"/>
      <c r="D608" s="8"/>
      <c r="E608" s="68"/>
      <c r="F608" s="68"/>
      <c r="G608" s="68"/>
      <c r="H608" s="68"/>
      <c r="I608" s="68"/>
      <c r="J608" s="68"/>
      <c r="K608" s="8"/>
      <c r="L608" s="8"/>
      <c r="M608" s="50"/>
      <c r="N608" s="8"/>
      <c r="O608" s="50"/>
      <c r="P608" s="8"/>
      <c r="Q608" s="8"/>
      <c r="R608" s="8"/>
      <c r="S608" s="8"/>
      <c r="T608" s="8"/>
      <c r="U608" s="8"/>
      <c r="V608" s="8"/>
      <c r="W608" s="8"/>
      <c r="X608" s="8"/>
      <c r="Y608" s="8"/>
      <c r="Z608" s="8"/>
    </row>
    <row r="609" spans="1:26" ht="15.75" customHeight="1">
      <c r="A609" s="8"/>
      <c r="B609" s="8"/>
      <c r="C609" s="8"/>
      <c r="D609" s="8"/>
      <c r="E609" s="68"/>
      <c r="F609" s="68"/>
      <c r="G609" s="68"/>
      <c r="H609" s="68"/>
      <c r="I609" s="68"/>
      <c r="J609" s="68"/>
      <c r="K609" s="8"/>
      <c r="L609" s="8"/>
      <c r="M609" s="50"/>
      <c r="N609" s="8"/>
      <c r="O609" s="50"/>
      <c r="P609" s="8"/>
      <c r="Q609" s="8"/>
      <c r="R609" s="8"/>
      <c r="S609" s="8"/>
      <c r="T609" s="8"/>
      <c r="U609" s="8"/>
      <c r="V609" s="8"/>
      <c r="W609" s="8"/>
      <c r="X609" s="8"/>
      <c r="Y609" s="8"/>
      <c r="Z609" s="8"/>
    </row>
    <row r="610" spans="1:26" ht="15.75" customHeight="1">
      <c r="A610" s="8"/>
      <c r="B610" s="8"/>
      <c r="C610" s="8"/>
      <c r="D610" s="8"/>
      <c r="E610" s="68"/>
      <c r="F610" s="68"/>
      <c r="G610" s="68"/>
      <c r="H610" s="68"/>
      <c r="I610" s="68"/>
      <c r="J610" s="68"/>
      <c r="K610" s="8"/>
      <c r="L610" s="8"/>
      <c r="M610" s="50"/>
      <c r="N610" s="8"/>
      <c r="O610" s="50"/>
      <c r="P610" s="8"/>
      <c r="Q610" s="8"/>
      <c r="R610" s="8"/>
      <c r="S610" s="8"/>
      <c r="T610" s="8"/>
      <c r="U610" s="8"/>
      <c r="V610" s="8"/>
      <c r="W610" s="8"/>
      <c r="X610" s="8"/>
      <c r="Y610" s="8"/>
      <c r="Z610" s="8"/>
    </row>
    <row r="611" spans="1:26" ht="15.75" customHeight="1">
      <c r="A611" s="8"/>
      <c r="B611" s="8"/>
      <c r="C611" s="8"/>
      <c r="D611" s="8"/>
      <c r="E611" s="68"/>
      <c r="F611" s="68"/>
      <c r="G611" s="68"/>
      <c r="H611" s="68"/>
      <c r="I611" s="68"/>
      <c r="J611" s="68"/>
      <c r="K611" s="8"/>
      <c r="L611" s="8"/>
      <c r="M611" s="50"/>
      <c r="N611" s="8"/>
      <c r="O611" s="50"/>
      <c r="P611" s="8"/>
      <c r="Q611" s="8"/>
      <c r="R611" s="8"/>
      <c r="S611" s="8"/>
      <c r="T611" s="8"/>
      <c r="U611" s="8"/>
      <c r="V611" s="8"/>
      <c r="W611" s="8"/>
      <c r="X611" s="8"/>
      <c r="Y611" s="8"/>
      <c r="Z611" s="8"/>
    </row>
    <row r="612" spans="1:26" ht="15.75" customHeight="1">
      <c r="A612" s="8"/>
      <c r="B612" s="8"/>
      <c r="C612" s="8"/>
      <c r="D612" s="8"/>
      <c r="E612" s="68"/>
      <c r="F612" s="68"/>
      <c r="G612" s="68"/>
      <c r="H612" s="68"/>
      <c r="I612" s="68"/>
      <c r="J612" s="68"/>
      <c r="K612" s="8"/>
      <c r="L612" s="8"/>
      <c r="M612" s="50"/>
      <c r="N612" s="8"/>
      <c r="O612" s="50"/>
      <c r="P612" s="8"/>
      <c r="Q612" s="8"/>
      <c r="R612" s="8"/>
      <c r="S612" s="8"/>
      <c r="T612" s="8"/>
      <c r="U612" s="8"/>
      <c r="V612" s="8"/>
      <c r="W612" s="8"/>
      <c r="X612" s="8"/>
      <c r="Y612" s="8"/>
      <c r="Z612" s="8"/>
    </row>
    <row r="613" spans="1:26" ht="15.75" customHeight="1">
      <c r="A613" s="8"/>
      <c r="B613" s="8"/>
      <c r="C613" s="8"/>
      <c r="D613" s="8"/>
      <c r="E613" s="68"/>
      <c r="F613" s="68"/>
      <c r="G613" s="68"/>
      <c r="H613" s="68"/>
      <c r="I613" s="68"/>
      <c r="J613" s="68"/>
      <c r="K613" s="8"/>
      <c r="L613" s="8"/>
      <c r="M613" s="50"/>
      <c r="N613" s="8"/>
      <c r="O613" s="50"/>
      <c r="P613" s="8"/>
      <c r="Q613" s="8"/>
      <c r="R613" s="8"/>
      <c r="S613" s="8"/>
      <c r="T613" s="8"/>
      <c r="U613" s="8"/>
      <c r="V613" s="8"/>
      <c r="W613" s="8"/>
      <c r="X613" s="8"/>
      <c r="Y613" s="8"/>
      <c r="Z613" s="8"/>
    </row>
    <row r="614" spans="1:26" ht="15.75" customHeight="1">
      <c r="A614" s="8"/>
      <c r="B614" s="8"/>
      <c r="C614" s="8"/>
      <c r="D614" s="8"/>
      <c r="E614" s="68"/>
      <c r="F614" s="68"/>
      <c r="G614" s="68"/>
      <c r="H614" s="68"/>
      <c r="I614" s="68"/>
      <c r="J614" s="68"/>
      <c r="K614" s="8"/>
      <c r="L614" s="8"/>
      <c r="M614" s="50"/>
      <c r="N614" s="8"/>
      <c r="O614" s="50"/>
      <c r="P614" s="8"/>
      <c r="Q614" s="8"/>
      <c r="R614" s="8"/>
      <c r="S614" s="8"/>
      <c r="T614" s="8"/>
      <c r="U614" s="8"/>
      <c r="V614" s="8"/>
      <c r="W614" s="8"/>
      <c r="X614" s="8"/>
      <c r="Y614" s="8"/>
      <c r="Z614" s="8"/>
    </row>
    <row r="615" spans="1:26" ht="15.75" customHeight="1">
      <c r="A615" s="8"/>
      <c r="B615" s="8"/>
      <c r="C615" s="8"/>
      <c r="D615" s="8"/>
      <c r="E615" s="68"/>
      <c r="F615" s="68"/>
      <c r="G615" s="68"/>
      <c r="H615" s="68"/>
      <c r="I615" s="68"/>
      <c r="J615" s="68"/>
      <c r="K615" s="8"/>
      <c r="L615" s="8"/>
      <c r="M615" s="50"/>
      <c r="N615" s="8"/>
      <c r="O615" s="50"/>
      <c r="P615" s="8"/>
      <c r="Q615" s="8"/>
      <c r="R615" s="8"/>
      <c r="S615" s="8"/>
      <c r="T615" s="8"/>
      <c r="U615" s="8"/>
      <c r="V615" s="8"/>
      <c r="W615" s="8"/>
      <c r="X615" s="8"/>
      <c r="Y615" s="8"/>
      <c r="Z615" s="8"/>
    </row>
    <row r="616" spans="1:26" ht="15.75" customHeight="1">
      <c r="A616" s="8"/>
      <c r="B616" s="8"/>
      <c r="C616" s="8"/>
      <c r="D616" s="8"/>
      <c r="E616" s="68"/>
      <c r="F616" s="68"/>
      <c r="G616" s="68"/>
      <c r="H616" s="68"/>
      <c r="I616" s="68"/>
      <c r="J616" s="68"/>
      <c r="K616" s="8"/>
      <c r="L616" s="8"/>
      <c r="M616" s="50"/>
      <c r="N616" s="8"/>
      <c r="O616" s="50"/>
      <c r="P616" s="8"/>
      <c r="Q616" s="8"/>
      <c r="R616" s="8"/>
      <c r="S616" s="8"/>
      <c r="T616" s="8"/>
      <c r="U616" s="8"/>
      <c r="V616" s="8"/>
      <c r="W616" s="8"/>
      <c r="X616" s="8"/>
      <c r="Y616" s="8"/>
      <c r="Z616" s="8"/>
    </row>
    <row r="617" spans="1:26" ht="15.75" customHeight="1">
      <c r="A617" s="8"/>
      <c r="B617" s="8"/>
      <c r="C617" s="8"/>
      <c r="D617" s="8"/>
      <c r="E617" s="68"/>
      <c r="F617" s="68"/>
      <c r="G617" s="68"/>
      <c r="H617" s="68"/>
      <c r="I617" s="68"/>
      <c r="J617" s="68"/>
      <c r="K617" s="8"/>
      <c r="L617" s="8"/>
      <c r="M617" s="50"/>
      <c r="N617" s="8"/>
      <c r="O617" s="50"/>
      <c r="P617" s="8"/>
      <c r="Q617" s="8"/>
      <c r="R617" s="8"/>
      <c r="S617" s="8"/>
      <c r="T617" s="8"/>
      <c r="U617" s="8"/>
      <c r="V617" s="8"/>
      <c r="W617" s="8"/>
      <c r="X617" s="8"/>
      <c r="Y617" s="8"/>
      <c r="Z617" s="8"/>
    </row>
    <row r="618" spans="1:26" ht="15.75" customHeight="1">
      <c r="A618" s="8"/>
      <c r="B618" s="8"/>
      <c r="C618" s="8"/>
      <c r="D618" s="8"/>
      <c r="E618" s="68"/>
      <c r="F618" s="68"/>
      <c r="G618" s="68"/>
      <c r="H618" s="68"/>
      <c r="I618" s="68"/>
      <c r="J618" s="68"/>
      <c r="K618" s="8"/>
      <c r="L618" s="8"/>
      <c r="M618" s="50"/>
      <c r="N618" s="8"/>
      <c r="O618" s="50"/>
      <c r="P618" s="8"/>
      <c r="Q618" s="8"/>
      <c r="R618" s="8"/>
      <c r="S618" s="8"/>
      <c r="T618" s="8"/>
      <c r="U618" s="8"/>
      <c r="V618" s="8"/>
      <c r="W618" s="8"/>
      <c r="X618" s="8"/>
      <c r="Y618" s="8"/>
      <c r="Z618" s="8"/>
    </row>
    <row r="619" spans="1:26" ht="15.75" customHeight="1">
      <c r="A619" s="8"/>
      <c r="B619" s="8"/>
      <c r="C619" s="8"/>
      <c r="D619" s="8"/>
      <c r="E619" s="68"/>
      <c r="F619" s="68"/>
      <c r="G619" s="68"/>
      <c r="H619" s="68"/>
      <c r="I619" s="68"/>
      <c r="J619" s="68"/>
      <c r="K619" s="8"/>
      <c r="L619" s="8"/>
      <c r="M619" s="50"/>
      <c r="N619" s="8"/>
      <c r="O619" s="50"/>
      <c r="P619" s="8"/>
      <c r="Q619" s="8"/>
      <c r="R619" s="8"/>
      <c r="S619" s="8"/>
      <c r="T619" s="8"/>
      <c r="U619" s="8"/>
      <c r="V619" s="8"/>
      <c r="W619" s="8"/>
      <c r="X619" s="8"/>
      <c r="Y619" s="8"/>
      <c r="Z619" s="8"/>
    </row>
    <row r="620" spans="1:26" ht="15.75" customHeight="1">
      <c r="A620" s="8"/>
      <c r="B620" s="8"/>
      <c r="C620" s="8"/>
      <c r="D620" s="8"/>
      <c r="E620" s="68"/>
      <c r="F620" s="68"/>
      <c r="G620" s="68"/>
      <c r="H620" s="68"/>
      <c r="I620" s="68"/>
      <c r="J620" s="68"/>
      <c r="K620" s="8"/>
      <c r="L620" s="8"/>
      <c r="M620" s="50"/>
      <c r="N620" s="8"/>
      <c r="O620" s="50"/>
      <c r="P620" s="8"/>
      <c r="Q620" s="8"/>
      <c r="R620" s="8"/>
      <c r="S620" s="8"/>
      <c r="T620" s="8"/>
      <c r="U620" s="8"/>
      <c r="V620" s="8"/>
      <c r="W620" s="8"/>
      <c r="X620" s="8"/>
      <c r="Y620" s="8"/>
      <c r="Z620" s="8"/>
    </row>
    <row r="621" spans="1:26" ht="15.75" customHeight="1">
      <c r="A621" s="8"/>
      <c r="B621" s="8"/>
      <c r="C621" s="8"/>
      <c r="D621" s="8"/>
      <c r="E621" s="68"/>
      <c r="F621" s="68"/>
      <c r="G621" s="68"/>
      <c r="H621" s="68"/>
      <c r="I621" s="68"/>
      <c r="J621" s="68"/>
      <c r="K621" s="8"/>
      <c r="L621" s="8"/>
      <c r="M621" s="50"/>
      <c r="N621" s="8"/>
      <c r="O621" s="50"/>
      <c r="P621" s="8"/>
      <c r="Q621" s="8"/>
      <c r="R621" s="8"/>
      <c r="S621" s="8"/>
      <c r="T621" s="8"/>
      <c r="U621" s="8"/>
      <c r="V621" s="8"/>
      <c r="W621" s="8"/>
      <c r="X621" s="8"/>
      <c r="Y621" s="8"/>
      <c r="Z621" s="8"/>
    </row>
    <row r="622" spans="1:26" ht="15.75" customHeight="1">
      <c r="A622" s="8"/>
      <c r="B622" s="8"/>
      <c r="C622" s="8"/>
      <c r="D622" s="8"/>
      <c r="E622" s="68"/>
      <c r="F622" s="68"/>
      <c r="G622" s="68"/>
      <c r="H622" s="68"/>
      <c r="I622" s="68"/>
      <c r="J622" s="68"/>
      <c r="K622" s="8"/>
      <c r="L622" s="8"/>
      <c r="M622" s="50"/>
      <c r="N622" s="8"/>
      <c r="O622" s="50"/>
      <c r="P622" s="8"/>
      <c r="Q622" s="8"/>
      <c r="R622" s="8"/>
      <c r="S622" s="8"/>
      <c r="T622" s="8"/>
      <c r="U622" s="8"/>
      <c r="V622" s="8"/>
      <c r="W622" s="8"/>
      <c r="X622" s="8"/>
      <c r="Y622" s="8"/>
      <c r="Z622" s="8"/>
    </row>
    <row r="623" spans="1:26" ht="15.75" customHeight="1">
      <c r="A623" s="8"/>
      <c r="B623" s="8"/>
      <c r="C623" s="8"/>
      <c r="D623" s="8"/>
      <c r="E623" s="68"/>
      <c r="F623" s="68"/>
      <c r="G623" s="68"/>
      <c r="H623" s="68"/>
      <c r="I623" s="68"/>
      <c r="J623" s="68"/>
      <c r="K623" s="8"/>
      <c r="L623" s="8"/>
      <c r="M623" s="50"/>
      <c r="N623" s="8"/>
      <c r="O623" s="50"/>
      <c r="P623" s="8"/>
      <c r="Q623" s="8"/>
      <c r="R623" s="8"/>
      <c r="S623" s="8"/>
      <c r="T623" s="8"/>
      <c r="U623" s="8"/>
      <c r="V623" s="8"/>
      <c r="W623" s="8"/>
      <c r="X623" s="8"/>
      <c r="Y623" s="8"/>
      <c r="Z623" s="8"/>
    </row>
    <row r="624" spans="1:26" ht="15.75" customHeight="1">
      <c r="A624" s="8"/>
      <c r="B624" s="8"/>
      <c r="C624" s="8"/>
      <c r="D624" s="8"/>
      <c r="E624" s="68"/>
      <c r="F624" s="68"/>
      <c r="G624" s="68"/>
      <c r="H624" s="68"/>
      <c r="I624" s="68"/>
      <c r="J624" s="68"/>
      <c r="K624" s="8"/>
      <c r="L624" s="8"/>
      <c r="M624" s="50"/>
      <c r="N624" s="8"/>
      <c r="O624" s="50"/>
      <c r="P624" s="8"/>
      <c r="Q624" s="8"/>
      <c r="R624" s="8"/>
      <c r="S624" s="8"/>
      <c r="T624" s="8"/>
      <c r="U624" s="8"/>
      <c r="V624" s="8"/>
      <c r="W624" s="8"/>
      <c r="X624" s="8"/>
      <c r="Y624" s="8"/>
      <c r="Z624" s="8"/>
    </row>
    <row r="625" spans="1:26" ht="15.75" customHeight="1">
      <c r="A625" s="8"/>
      <c r="B625" s="8"/>
      <c r="C625" s="8"/>
      <c r="D625" s="8"/>
      <c r="E625" s="68"/>
      <c r="F625" s="68"/>
      <c r="G625" s="68"/>
      <c r="H625" s="68"/>
      <c r="I625" s="68"/>
      <c r="J625" s="68"/>
      <c r="K625" s="8"/>
      <c r="L625" s="8"/>
      <c r="M625" s="50"/>
      <c r="N625" s="8"/>
      <c r="O625" s="50"/>
      <c r="P625" s="8"/>
      <c r="Q625" s="8"/>
      <c r="R625" s="8"/>
      <c r="S625" s="8"/>
      <c r="T625" s="8"/>
      <c r="U625" s="8"/>
      <c r="V625" s="8"/>
      <c r="W625" s="8"/>
      <c r="X625" s="8"/>
      <c r="Y625" s="8"/>
      <c r="Z625" s="8"/>
    </row>
    <row r="626" spans="1:26" ht="15.75" customHeight="1">
      <c r="A626" s="8"/>
      <c r="B626" s="8"/>
      <c r="C626" s="8"/>
      <c r="D626" s="8"/>
      <c r="E626" s="68"/>
      <c r="F626" s="68"/>
      <c r="G626" s="68"/>
      <c r="H626" s="68"/>
      <c r="I626" s="68"/>
      <c r="J626" s="68"/>
      <c r="K626" s="8"/>
      <c r="L626" s="8"/>
      <c r="M626" s="50"/>
      <c r="N626" s="8"/>
      <c r="O626" s="50"/>
      <c r="P626" s="8"/>
      <c r="Q626" s="8"/>
      <c r="R626" s="8"/>
      <c r="S626" s="8"/>
      <c r="T626" s="8"/>
      <c r="U626" s="8"/>
      <c r="V626" s="8"/>
      <c r="W626" s="8"/>
      <c r="X626" s="8"/>
      <c r="Y626" s="8"/>
      <c r="Z626" s="8"/>
    </row>
    <row r="627" spans="1:26" ht="15.75" customHeight="1">
      <c r="A627" s="8"/>
      <c r="B627" s="8"/>
      <c r="C627" s="8"/>
      <c r="D627" s="8"/>
      <c r="E627" s="68"/>
      <c r="F627" s="68"/>
      <c r="G627" s="68"/>
      <c r="H627" s="68"/>
      <c r="I627" s="68"/>
      <c r="J627" s="68"/>
      <c r="K627" s="8"/>
      <c r="L627" s="8"/>
      <c r="M627" s="50"/>
      <c r="N627" s="8"/>
      <c r="O627" s="50"/>
      <c r="P627" s="8"/>
      <c r="Q627" s="8"/>
      <c r="R627" s="8"/>
      <c r="S627" s="8"/>
      <c r="T627" s="8"/>
      <c r="U627" s="8"/>
      <c r="V627" s="8"/>
      <c r="W627" s="8"/>
      <c r="X627" s="8"/>
      <c r="Y627" s="8"/>
      <c r="Z627" s="8"/>
    </row>
    <row r="628" spans="1:26" ht="15.75" customHeight="1">
      <c r="A628" s="8"/>
      <c r="B628" s="8"/>
      <c r="C628" s="8"/>
      <c r="D628" s="8"/>
      <c r="E628" s="68"/>
      <c r="F628" s="68"/>
      <c r="G628" s="68"/>
      <c r="H628" s="68"/>
      <c r="I628" s="68"/>
      <c r="J628" s="68"/>
      <c r="K628" s="8"/>
      <c r="L628" s="8"/>
      <c r="M628" s="50"/>
      <c r="N628" s="8"/>
      <c r="O628" s="50"/>
      <c r="P628" s="8"/>
      <c r="Q628" s="8"/>
      <c r="R628" s="8"/>
      <c r="S628" s="8"/>
      <c r="T628" s="8"/>
      <c r="U628" s="8"/>
      <c r="V628" s="8"/>
      <c r="W628" s="8"/>
      <c r="X628" s="8"/>
      <c r="Y628" s="8"/>
      <c r="Z628" s="8"/>
    </row>
    <row r="629" spans="1:26" ht="15.75" customHeight="1">
      <c r="A629" s="8"/>
      <c r="B629" s="8"/>
      <c r="C629" s="8"/>
      <c r="D629" s="8"/>
      <c r="E629" s="68"/>
      <c r="F629" s="68"/>
      <c r="G629" s="68"/>
      <c r="H629" s="68"/>
      <c r="I629" s="68"/>
      <c r="J629" s="68"/>
      <c r="K629" s="8"/>
      <c r="L629" s="8"/>
      <c r="M629" s="50"/>
      <c r="N629" s="8"/>
      <c r="O629" s="50"/>
      <c r="P629" s="8"/>
      <c r="Q629" s="8"/>
      <c r="R629" s="8"/>
      <c r="S629" s="8"/>
      <c r="T629" s="8"/>
      <c r="U629" s="8"/>
      <c r="V629" s="8"/>
      <c r="W629" s="8"/>
      <c r="X629" s="8"/>
      <c r="Y629" s="8"/>
      <c r="Z629" s="8"/>
    </row>
    <row r="630" spans="1:26" ht="15.75" customHeight="1">
      <c r="A630" s="8"/>
      <c r="B630" s="8"/>
      <c r="C630" s="8"/>
      <c r="D630" s="8"/>
      <c r="E630" s="68"/>
      <c r="F630" s="68"/>
      <c r="G630" s="68"/>
      <c r="H630" s="68"/>
      <c r="I630" s="68"/>
      <c r="J630" s="68"/>
      <c r="K630" s="8"/>
      <c r="L630" s="8"/>
      <c r="M630" s="50"/>
      <c r="N630" s="8"/>
      <c r="O630" s="50"/>
      <c r="P630" s="8"/>
      <c r="Q630" s="8"/>
      <c r="R630" s="8"/>
      <c r="S630" s="8"/>
      <c r="T630" s="8"/>
      <c r="U630" s="8"/>
      <c r="V630" s="8"/>
      <c r="W630" s="8"/>
      <c r="X630" s="8"/>
      <c r="Y630" s="8"/>
      <c r="Z630" s="8"/>
    </row>
    <row r="631" spans="1:26" ht="15.75" customHeight="1">
      <c r="A631" s="8"/>
      <c r="B631" s="8"/>
      <c r="C631" s="8"/>
      <c r="D631" s="8"/>
      <c r="E631" s="68"/>
      <c r="F631" s="68"/>
      <c r="G631" s="68"/>
      <c r="H631" s="68"/>
      <c r="I631" s="68"/>
      <c r="J631" s="68"/>
      <c r="K631" s="8"/>
      <c r="L631" s="8"/>
      <c r="M631" s="50"/>
      <c r="N631" s="8"/>
      <c r="O631" s="50"/>
      <c r="P631" s="8"/>
      <c r="Q631" s="8"/>
      <c r="R631" s="8"/>
      <c r="S631" s="8"/>
      <c r="T631" s="8"/>
      <c r="U631" s="8"/>
      <c r="V631" s="8"/>
      <c r="W631" s="8"/>
      <c r="X631" s="8"/>
      <c r="Y631" s="8"/>
      <c r="Z631" s="8"/>
    </row>
    <row r="632" spans="1:26" ht="15.75" customHeight="1">
      <c r="A632" s="8"/>
      <c r="B632" s="8"/>
      <c r="C632" s="8"/>
      <c r="D632" s="8"/>
      <c r="E632" s="68"/>
      <c r="F632" s="68"/>
      <c r="G632" s="68"/>
      <c r="H632" s="68"/>
      <c r="I632" s="68"/>
      <c r="J632" s="68"/>
      <c r="K632" s="8"/>
      <c r="L632" s="8"/>
      <c r="M632" s="50"/>
      <c r="N632" s="8"/>
      <c r="O632" s="50"/>
      <c r="P632" s="8"/>
      <c r="Q632" s="8"/>
      <c r="R632" s="8"/>
      <c r="S632" s="8"/>
      <c r="T632" s="8"/>
      <c r="U632" s="8"/>
      <c r="V632" s="8"/>
      <c r="W632" s="8"/>
      <c r="X632" s="8"/>
      <c r="Y632" s="8"/>
      <c r="Z632" s="8"/>
    </row>
    <row r="633" spans="1:26" ht="15.75" customHeight="1">
      <c r="A633" s="8"/>
      <c r="B633" s="8"/>
      <c r="C633" s="8"/>
      <c r="D633" s="8"/>
      <c r="E633" s="68"/>
      <c r="F633" s="68"/>
      <c r="G633" s="68"/>
      <c r="H633" s="68"/>
      <c r="I633" s="68"/>
      <c r="J633" s="68"/>
      <c r="K633" s="8"/>
      <c r="L633" s="8"/>
      <c r="M633" s="50"/>
      <c r="N633" s="8"/>
      <c r="O633" s="50"/>
      <c r="P633" s="8"/>
      <c r="Q633" s="8"/>
      <c r="R633" s="8"/>
      <c r="S633" s="8"/>
      <c r="T633" s="8"/>
      <c r="U633" s="8"/>
      <c r="V633" s="8"/>
      <c r="W633" s="8"/>
      <c r="X633" s="8"/>
      <c r="Y633" s="8"/>
      <c r="Z633" s="8"/>
    </row>
    <row r="634" spans="1:26" ht="15.75" customHeight="1">
      <c r="A634" s="8"/>
      <c r="B634" s="8"/>
      <c r="C634" s="8"/>
      <c r="D634" s="8"/>
      <c r="E634" s="68"/>
      <c r="F634" s="68"/>
      <c r="G634" s="68"/>
      <c r="H634" s="68"/>
      <c r="I634" s="68"/>
      <c r="J634" s="68"/>
      <c r="K634" s="8"/>
      <c r="L634" s="8"/>
      <c r="M634" s="50"/>
      <c r="N634" s="8"/>
      <c r="O634" s="50"/>
      <c r="P634" s="8"/>
      <c r="Q634" s="8"/>
      <c r="R634" s="8"/>
      <c r="S634" s="8"/>
      <c r="T634" s="8"/>
      <c r="U634" s="8"/>
      <c r="V634" s="8"/>
      <c r="W634" s="8"/>
      <c r="X634" s="8"/>
      <c r="Y634" s="8"/>
      <c r="Z634" s="8"/>
    </row>
    <row r="635" spans="1:26" ht="15.75" customHeight="1">
      <c r="A635" s="8"/>
      <c r="B635" s="8"/>
      <c r="C635" s="8"/>
      <c r="D635" s="8"/>
      <c r="E635" s="68"/>
      <c r="F635" s="68"/>
      <c r="G635" s="68"/>
      <c r="H635" s="68"/>
      <c r="I635" s="68"/>
      <c r="J635" s="68"/>
      <c r="K635" s="8"/>
      <c r="L635" s="8"/>
      <c r="M635" s="50"/>
      <c r="N635" s="8"/>
      <c r="O635" s="50"/>
      <c r="P635" s="8"/>
      <c r="Q635" s="8"/>
      <c r="R635" s="8"/>
      <c r="S635" s="8"/>
      <c r="T635" s="8"/>
      <c r="U635" s="8"/>
      <c r="V635" s="8"/>
      <c r="W635" s="8"/>
      <c r="X635" s="8"/>
      <c r="Y635" s="8"/>
      <c r="Z635" s="8"/>
    </row>
    <row r="636" spans="1:26" ht="15.75" customHeight="1">
      <c r="A636" s="8"/>
      <c r="B636" s="8"/>
      <c r="C636" s="8"/>
      <c r="D636" s="8"/>
      <c r="E636" s="68"/>
      <c r="F636" s="68"/>
      <c r="G636" s="68"/>
      <c r="H636" s="68"/>
      <c r="I636" s="68"/>
      <c r="J636" s="68"/>
      <c r="K636" s="8"/>
      <c r="L636" s="8"/>
      <c r="M636" s="50"/>
      <c r="N636" s="8"/>
      <c r="O636" s="50"/>
      <c r="P636" s="8"/>
      <c r="Q636" s="8"/>
      <c r="R636" s="8"/>
      <c r="S636" s="8"/>
      <c r="T636" s="8"/>
      <c r="U636" s="8"/>
      <c r="V636" s="8"/>
      <c r="W636" s="8"/>
      <c r="X636" s="8"/>
      <c r="Y636" s="8"/>
      <c r="Z636" s="8"/>
    </row>
    <row r="637" spans="1:26" ht="15.75" customHeight="1">
      <c r="A637" s="8"/>
      <c r="B637" s="8"/>
      <c r="C637" s="8"/>
      <c r="D637" s="8"/>
      <c r="E637" s="68"/>
      <c r="F637" s="68"/>
      <c r="G637" s="68"/>
      <c r="H637" s="68"/>
      <c r="I637" s="68"/>
      <c r="J637" s="68"/>
      <c r="K637" s="8"/>
      <c r="L637" s="8"/>
      <c r="M637" s="50"/>
      <c r="N637" s="8"/>
      <c r="O637" s="50"/>
      <c r="P637" s="8"/>
      <c r="Q637" s="8"/>
      <c r="R637" s="8"/>
      <c r="S637" s="8"/>
      <c r="T637" s="8"/>
      <c r="U637" s="8"/>
      <c r="V637" s="8"/>
      <c r="W637" s="8"/>
      <c r="X637" s="8"/>
      <c r="Y637" s="8"/>
      <c r="Z637" s="8"/>
    </row>
    <row r="638" spans="1:26" ht="15.75" customHeight="1">
      <c r="A638" s="8"/>
      <c r="B638" s="8"/>
      <c r="C638" s="8"/>
      <c r="D638" s="8"/>
      <c r="E638" s="68"/>
      <c r="F638" s="68"/>
      <c r="G638" s="68"/>
      <c r="H638" s="68"/>
      <c r="I638" s="68"/>
      <c r="J638" s="68"/>
      <c r="K638" s="8"/>
      <c r="L638" s="8"/>
      <c r="M638" s="50"/>
      <c r="N638" s="8"/>
      <c r="O638" s="50"/>
      <c r="P638" s="8"/>
      <c r="Q638" s="8"/>
      <c r="R638" s="8"/>
      <c r="S638" s="8"/>
      <c r="T638" s="8"/>
      <c r="U638" s="8"/>
      <c r="V638" s="8"/>
      <c r="W638" s="8"/>
      <c r="X638" s="8"/>
      <c r="Y638" s="8"/>
      <c r="Z638" s="8"/>
    </row>
    <row r="639" spans="1:26" ht="15.75" customHeight="1">
      <c r="A639" s="8"/>
      <c r="B639" s="8"/>
      <c r="C639" s="8"/>
      <c r="D639" s="8"/>
      <c r="E639" s="68"/>
      <c r="F639" s="68"/>
      <c r="G639" s="68"/>
      <c r="H639" s="68"/>
      <c r="I639" s="68"/>
      <c r="J639" s="68"/>
      <c r="K639" s="8"/>
      <c r="L639" s="8"/>
      <c r="M639" s="50"/>
      <c r="N639" s="8"/>
      <c r="O639" s="50"/>
      <c r="P639" s="8"/>
      <c r="Q639" s="8"/>
      <c r="R639" s="8"/>
      <c r="S639" s="8"/>
      <c r="T639" s="8"/>
      <c r="U639" s="8"/>
      <c r="V639" s="8"/>
      <c r="W639" s="8"/>
      <c r="X639" s="8"/>
      <c r="Y639" s="8"/>
      <c r="Z639" s="8"/>
    </row>
    <row r="640" spans="1:26" ht="15.75" customHeight="1">
      <c r="A640" s="8"/>
      <c r="B640" s="8"/>
      <c r="C640" s="8"/>
      <c r="D640" s="8"/>
      <c r="E640" s="68"/>
      <c r="F640" s="68"/>
      <c r="G640" s="68"/>
      <c r="H640" s="68"/>
      <c r="I640" s="68"/>
      <c r="J640" s="68"/>
      <c r="K640" s="8"/>
      <c r="L640" s="8"/>
      <c r="M640" s="50"/>
      <c r="N640" s="8"/>
      <c r="O640" s="50"/>
      <c r="P640" s="8"/>
      <c r="Q640" s="8"/>
      <c r="R640" s="8"/>
      <c r="S640" s="8"/>
      <c r="T640" s="8"/>
      <c r="U640" s="8"/>
      <c r="V640" s="8"/>
      <c r="W640" s="8"/>
      <c r="X640" s="8"/>
      <c r="Y640" s="8"/>
      <c r="Z640" s="8"/>
    </row>
    <row r="641" spans="1:26" ht="15.75" customHeight="1">
      <c r="A641" s="8"/>
      <c r="B641" s="8"/>
      <c r="C641" s="8"/>
      <c r="D641" s="8"/>
      <c r="E641" s="68"/>
      <c r="F641" s="68"/>
      <c r="G641" s="68"/>
      <c r="H641" s="68"/>
      <c r="I641" s="68"/>
      <c r="J641" s="68"/>
      <c r="K641" s="8"/>
      <c r="L641" s="8"/>
      <c r="M641" s="50"/>
      <c r="N641" s="8"/>
      <c r="O641" s="50"/>
      <c r="P641" s="8"/>
      <c r="Q641" s="8"/>
      <c r="R641" s="8"/>
      <c r="S641" s="8"/>
      <c r="T641" s="8"/>
      <c r="U641" s="8"/>
      <c r="V641" s="8"/>
      <c r="W641" s="8"/>
      <c r="X641" s="8"/>
      <c r="Y641" s="8"/>
      <c r="Z641" s="8"/>
    </row>
    <row r="642" spans="1:26" ht="15.75" customHeight="1">
      <c r="A642" s="8"/>
      <c r="B642" s="8"/>
      <c r="C642" s="8"/>
      <c r="D642" s="8"/>
      <c r="E642" s="68"/>
      <c r="F642" s="68"/>
      <c r="G642" s="68"/>
      <c r="H642" s="68"/>
      <c r="I642" s="68"/>
      <c r="J642" s="68"/>
      <c r="K642" s="8"/>
      <c r="L642" s="8"/>
      <c r="M642" s="50"/>
      <c r="N642" s="8"/>
      <c r="O642" s="50"/>
      <c r="P642" s="8"/>
      <c r="Q642" s="8"/>
      <c r="R642" s="8"/>
      <c r="S642" s="8"/>
      <c r="T642" s="8"/>
      <c r="U642" s="8"/>
      <c r="V642" s="8"/>
      <c r="W642" s="8"/>
      <c r="X642" s="8"/>
      <c r="Y642" s="8"/>
      <c r="Z642" s="8"/>
    </row>
    <row r="643" spans="1:26" ht="15.75" customHeight="1">
      <c r="A643" s="8"/>
      <c r="B643" s="8"/>
      <c r="C643" s="8"/>
      <c r="D643" s="8"/>
      <c r="E643" s="68"/>
      <c r="F643" s="68"/>
      <c r="G643" s="68"/>
      <c r="H643" s="68"/>
      <c r="I643" s="68"/>
      <c r="J643" s="68"/>
      <c r="K643" s="8"/>
      <c r="L643" s="8"/>
      <c r="M643" s="50"/>
      <c r="N643" s="8"/>
      <c r="O643" s="50"/>
      <c r="P643" s="8"/>
      <c r="Q643" s="8"/>
      <c r="R643" s="8"/>
      <c r="S643" s="8"/>
      <c r="T643" s="8"/>
      <c r="U643" s="8"/>
      <c r="V643" s="8"/>
      <c r="W643" s="8"/>
      <c r="X643" s="8"/>
      <c r="Y643" s="8"/>
      <c r="Z643" s="8"/>
    </row>
    <row r="644" spans="1:26" ht="15.75" customHeight="1">
      <c r="A644" s="8"/>
      <c r="B644" s="8"/>
      <c r="C644" s="8"/>
      <c r="D644" s="8"/>
      <c r="E644" s="68"/>
      <c r="F644" s="68"/>
      <c r="G644" s="68"/>
      <c r="H644" s="68"/>
      <c r="I644" s="68"/>
      <c r="J644" s="68"/>
      <c r="K644" s="8"/>
      <c r="L644" s="8"/>
      <c r="M644" s="50"/>
      <c r="N644" s="8"/>
      <c r="O644" s="50"/>
      <c r="P644" s="8"/>
      <c r="Q644" s="8"/>
      <c r="R644" s="8"/>
      <c r="S644" s="8"/>
      <c r="T644" s="8"/>
      <c r="U644" s="8"/>
      <c r="V644" s="8"/>
      <c r="W644" s="8"/>
      <c r="X644" s="8"/>
      <c r="Y644" s="8"/>
      <c r="Z644" s="8"/>
    </row>
    <row r="645" spans="1:26" ht="15.75" customHeight="1">
      <c r="A645" s="8"/>
      <c r="B645" s="8"/>
      <c r="C645" s="8"/>
      <c r="D645" s="8"/>
      <c r="E645" s="68"/>
      <c r="F645" s="68"/>
      <c r="G645" s="68"/>
      <c r="H645" s="68"/>
      <c r="I645" s="68"/>
      <c r="J645" s="68"/>
      <c r="K645" s="8"/>
      <c r="L645" s="8"/>
      <c r="M645" s="50"/>
      <c r="N645" s="8"/>
      <c r="O645" s="50"/>
      <c r="P645" s="8"/>
      <c r="Q645" s="8"/>
      <c r="R645" s="8"/>
      <c r="S645" s="8"/>
      <c r="T645" s="8"/>
      <c r="U645" s="8"/>
      <c r="V645" s="8"/>
      <c r="W645" s="8"/>
      <c r="X645" s="8"/>
      <c r="Y645" s="8"/>
      <c r="Z645" s="8"/>
    </row>
    <row r="646" spans="1:26" ht="15.75" customHeight="1">
      <c r="A646" s="8"/>
      <c r="B646" s="8"/>
      <c r="C646" s="8"/>
      <c r="D646" s="8"/>
      <c r="E646" s="68"/>
      <c r="F646" s="68"/>
      <c r="G646" s="68"/>
      <c r="H646" s="68"/>
      <c r="I646" s="68"/>
      <c r="J646" s="68"/>
      <c r="K646" s="8"/>
      <c r="L646" s="8"/>
      <c r="M646" s="50"/>
      <c r="N646" s="8"/>
      <c r="O646" s="50"/>
      <c r="P646" s="8"/>
      <c r="Q646" s="8"/>
      <c r="R646" s="8"/>
      <c r="S646" s="8"/>
      <c r="T646" s="8"/>
      <c r="U646" s="8"/>
      <c r="V646" s="8"/>
      <c r="W646" s="8"/>
      <c r="X646" s="8"/>
      <c r="Y646" s="8"/>
      <c r="Z646" s="8"/>
    </row>
    <row r="647" spans="1:26" ht="15.75" customHeight="1">
      <c r="A647" s="8"/>
      <c r="B647" s="8"/>
      <c r="C647" s="8"/>
      <c r="D647" s="8"/>
      <c r="E647" s="68"/>
      <c r="F647" s="68"/>
      <c r="G647" s="68"/>
      <c r="H647" s="68"/>
      <c r="I647" s="68"/>
      <c r="J647" s="68"/>
      <c r="K647" s="8"/>
      <c r="L647" s="8"/>
      <c r="M647" s="50"/>
      <c r="N647" s="8"/>
      <c r="O647" s="50"/>
      <c r="P647" s="8"/>
      <c r="Q647" s="8"/>
      <c r="R647" s="8"/>
      <c r="S647" s="8"/>
      <c r="T647" s="8"/>
      <c r="U647" s="8"/>
      <c r="V647" s="8"/>
      <c r="W647" s="8"/>
      <c r="X647" s="8"/>
      <c r="Y647" s="8"/>
      <c r="Z647" s="8"/>
    </row>
    <row r="648" spans="1:26" ht="15.75" customHeight="1">
      <c r="A648" s="8"/>
      <c r="B648" s="8"/>
      <c r="C648" s="8"/>
      <c r="D648" s="8"/>
      <c r="E648" s="68"/>
      <c r="F648" s="68"/>
      <c r="G648" s="68"/>
      <c r="H648" s="68"/>
      <c r="I648" s="68"/>
      <c r="J648" s="68"/>
      <c r="K648" s="8"/>
      <c r="L648" s="8"/>
      <c r="M648" s="50"/>
      <c r="N648" s="8"/>
      <c r="O648" s="50"/>
      <c r="P648" s="8"/>
      <c r="Q648" s="8"/>
      <c r="R648" s="8"/>
      <c r="S648" s="8"/>
      <c r="T648" s="8"/>
      <c r="U648" s="8"/>
      <c r="V648" s="8"/>
      <c r="W648" s="8"/>
      <c r="X648" s="8"/>
      <c r="Y648" s="8"/>
      <c r="Z648" s="8"/>
    </row>
    <row r="649" spans="1:26" ht="15.75" customHeight="1">
      <c r="A649" s="8"/>
      <c r="B649" s="8"/>
      <c r="C649" s="8"/>
      <c r="D649" s="8"/>
      <c r="E649" s="68"/>
      <c r="F649" s="68"/>
      <c r="G649" s="68"/>
      <c r="H649" s="68"/>
      <c r="I649" s="68"/>
      <c r="J649" s="68"/>
      <c r="K649" s="8"/>
      <c r="L649" s="8"/>
      <c r="M649" s="50"/>
      <c r="N649" s="8"/>
      <c r="O649" s="50"/>
      <c r="P649" s="8"/>
      <c r="Q649" s="8"/>
      <c r="R649" s="8"/>
      <c r="S649" s="8"/>
      <c r="T649" s="8"/>
      <c r="U649" s="8"/>
      <c r="V649" s="8"/>
      <c r="W649" s="8"/>
      <c r="X649" s="8"/>
      <c r="Y649" s="8"/>
      <c r="Z649" s="8"/>
    </row>
    <row r="650" spans="1:26" ht="15.75" customHeight="1">
      <c r="A650" s="8"/>
      <c r="B650" s="8"/>
      <c r="C650" s="8"/>
      <c r="D650" s="8"/>
      <c r="E650" s="68"/>
      <c r="F650" s="68"/>
      <c r="G650" s="68"/>
      <c r="H650" s="68"/>
      <c r="I650" s="68"/>
      <c r="J650" s="68"/>
      <c r="K650" s="8"/>
      <c r="L650" s="8"/>
      <c r="M650" s="50"/>
      <c r="N650" s="8"/>
      <c r="O650" s="50"/>
      <c r="P650" s="8"/>
      <c r="Q650" s="8"/>
      <c r="R650" s="8"/>
      <c r="S650" s="8"/>
      <c r="T650" s="8"/>
      <c r="U650" s="8"/>
      <c r="V650" s="8"/>
      <c r="W650" s="8"/>
      <c r="X650" s="8"/>
      <c r="Y650" s="8"/>
      <c r="Z650" s="8"/>
    </row>
    <row r="651" spans="1:26" ht="15.75" customHeight="1">
      <c r="A651" s="8"/>
      <c r="B651" s="8"/>
      <c r="C651" s="8"/>
      <c r="D651" s="8"/>
      <c r="E651" s="68"/>
      <c r="F651" s="68"/>
      <c r="G651" s="68"/>
      <c r="H651" s="68"/>
      <c r="I651" s="68"/>
      <c r="J651" s="68"/>
      <c r="K651" s="8"/>
      <c r="L651" s="8"/>
      <c r="M651" s="50"/>
      <c r="N651" s="8"/>
      <c r="O651" s="50"/>
      <c r="P651" s="8"/>
      <c r="Q651" s="8"/>
      <c r="R651" s="8"/>
      <c r="S651" s="8"/>
      <c r="T651" s="8"/>
      <c r="U651" s="8"/>
      <c r="V651" s="8"/>
      <c r="W651" s="8"/>
      <c r="X651" s="8"/>
      <c r="Y651" s="8"/>
      <c r="Z651" s="8"/>
    </row>
    <row r="652" spans="1:26" ht="15.75" customHeight="1">
      <c r="A652" s="8"/>
      <c r="B652" s="8"/>
      <c r="C652" s="8"/>
      <c r="D652" s="8"/>
      <c r="E652" s="68"/>
      <c r="F652" s="68"/>
      <c r="G652" s="68"/>
      <c r="H652" s="68"/>
      <c r="I652" s="68"/>
      <c r="J652" s="68"/>
      <c r="K652" s="8"/>
      <c r="L652" s="8"/>
      <c r="M652" s="50"/>
      <c r="N652" s="8"/>
      <c r="O652" s="50"/>
      <c r="P652" s="8"/>
      <c r="Q652" s="8"/>
      <c r="R652" s="8"/>
      <c r="S652" s="8"/>
      <c r="T652" s="8"/>
      <c r="U652" s="8"/>
      <c r="V652" s="8"/>
      <c r="W652" s="8"/>
      <c r="X652" s="8"/>
      <c r="Y652" s="8"/>
      <c r="Z652" s="8"/>
    </row>
    <row r="653" spans="1:26" ht="15.75" customHeight="1">
      <c r="A653" s="8"/>
      <c r="B653" s="8"/>
      <c r="C653" s="8"/>
      <c r="D653" s="8"/>
      <c r="E653" s="68"/>
      <c r="F653" s="68"/>
      <c r="G653" s="68"/>
      <c r="H653" s="68"/>
      <c r="I653" s="68"/>
      <c r="J653" s="68"/>
      <c r="K653" s="8"/>
      <c r="L653" s="8"/>
      <c r="M653" s="50"/>
      <c r="N653" s="8"/>
      <c r="O653" s="50"/>
      <c r="P653" s="8"/>
      <c r="Q653" s="8"/>
      <c r="R653" s="8"/>
      <c r="S653" s="8"/>
      <c r="T653" s="8"/>
      <c r="U653" s="8"/>
      <c r="V653" s="8"/>
      <c r="W653" s="8"/>
      <c r="X653" s="8"/>
      <c r="Y653" s="8"/>
      <c r="Z653" s="8"/>
    </row>
    <row r="654" spans="1:26" ht="15.75" customHeight="1">
      <c r="A654" s="8"/>
      <c r="B654" s="8"/>
      <c r="C654" s="8"/>
      <c r="D654" s="8"/>
      <c r="E654" s="68"/>
      <c r="F654" s="68"/>
      <c r="G654" s="68"/>
      <c r="H654" s="68"/>
      <c r="I654" s="68"/>
      <c r="J654" s="68"/>
      <c r="K654" s="8"/>
      <c r="L654" s="8"/>
      <c r="M654" s="50"/>
      <c r="N654" s="8"/>
      <c r="O654" s="50"/>
      <c r="P654" s="8"/>
      <c r="Q654" s="8"/>
      <c r="R654" s="8"/>
      <c r="S654" s="8"/>
      <c r="T654" s="8"/>
      <c r="U654" s="8"/>
      <c r="V654" s="8"/>
      <c r="W654" s="8"/>
      <c r="X654" s="8"/>
      <c r="Y654" s="8"/>
      <c r="Z654" s="8"/>
    </row>
    <row r="655" spans="1:26" ht="15.75" customHeight="1">
      <c r="A655" s="8"/>
      <c r="B655" s="8"/>
      <c r="C655" s="8"/>
      <c r="D655" s="8"/>
      <c r="E655" s="68"/>
      <c r="F655" s="68"/>
      <c r="G655" s="68"/>
      <c r="H655" s="68"/>
      <c r="I655" s="68"/>
      <c r="J655" s="68"/>
      <c r="K655" s="8"/>
      <c r="L655" s="8"/>
      <c r="M655" s="50"/>
      <c r="N655" s="8"/>
      <c r="O655" s="50"/>
      <c r="P655" s="8"/>
      <c r="Q655" s="8"/>
      <c r="R655" s="8"/>
      <c r="S655" s="8"/>
      <c r="T655" s="8"/>
      <c r="U655" s="8"/>
      <c r="V655" s="8"/>
      <c r="W655" s="8"/>
      <c r="X655" s="8"/>
      <c r="Y655" s="8"/>
      <c r="Z655" s="8"/>
    </row>
    <row r="656" spans="1:26" ht="15.75" customHeight="1">
      <c r="A656" s="8"/>
      <c r="B656" s="8"/>
      <c r="C656" s="8"/>
      <c r="D656" s="8"/>
      <c r="E656" s="68"/>
      <c r="F656" s="68"/>
      <c r="G656" s="68"/>
      <c r="H656" s="68"/>
      <c r="I656" s="68"/>
      <c r="J656" s="68"/>
      <c r="K656" s="8"/>
      <c r="L656" s="8"/>
      <c r="M656" s="50"/>
      <c r="N656" s="8"/>
      <c r="O656" s="50"/>
      <c r="P656" s="8"/>
      <c r="Q656" s="8"/>
      <c r="R656" s="8"/>
      <c r="S656" s="8"/>
      <c r="T656" s="8"/>
      <c r="U656" s="8"/>
      <c r="V656" s="8"/>
      <c r="W656" s="8"/>
      <c r="X656" s="8"/>
      <c r="Y656" s="8"/>
      <c r="Z656" s="8"/>
    </row>
    <row r="657" spans="1:26" ht="15.75" customHeight="1">
      <c r="A657" s="8"/>
      <c r="B657" s="8"/>
      <c r="C657" s="8"/>
      <c r="D657" s="8"/>
      <c r="E657" s="68"/>
      <c r="F657" s="68"/>
      <c r="G657" s="68"/>
      <c r="H657" s="68"/>
      <c r="I657" s="68"/>
      <c r="J657" s="68"/>
      <c r="K657" s="8"/>
      <c r="L657" s="8"/>
      <c r="M657" s="50"/>
      <c r="N657" s="8"/>
      <c r="O657" s="50"/>
      <c r="P657" s="8"/>
      <c r="Q657" s="8"/>
      <c r="R657" s="8"/>
      <c r="S657" s="8"/>
      <c r="T657" s="8"/>
      <c r="U657" s="8"/>
      <c r="V657" s="8"/>
      <c r="W657" s="8"/>
      <c r="X657" s="8"/>
      <c r="Y657" s="8"/>
      <c r="Z657" s="8"/>
    </row>
    <row r="658" spans="1:26" ht="15.75" customHeight="1">
      <c r="A658" s="8"/>
      <c r="B658" s="8"/>
      <c r="C658" s="8"/>
      <c r="D658" s="8"/>
      <c r="E658" s="68"/>
      <c r="F658" s="68"/>
      <c r="G658" s="68"/>
      <c r="H658" s="68"/>
      <c r="I658" s="68"/>
      <c r="J658" s="68"/>
      <c r="K658" s="8"/>
      <c r="L658" s="8"/>
      <c r="M658" s="50"/>
      <c r="N658" s="8"/>
      <c r="O658" s="50"/>
      <c r="P658" s="8"/>
      <c r="Q658" s="8"/>
      <c r="R658" s="8"/>
      <c r="S658" s="8"/>
      <c r="T658" s="8"/>
      <c r="U658" s="8"/>
      <c r="V658" s="8"/>
      <c r="W658" s="8"/>
      <c r="X658" s="8"/>
      <c r="Y658" s="8"/>
      <c r="Z658" s="8"/>
    </row>
    <row r="659" spans="1:26" ht="15.75" customHeight="1">
      <c r="A659" s="8"/>
      <c r="B659" s="8"/>
      <c r="C659" s="8"/>
      <c r="D659" s="8"/>
      <c r="E659" s="68"/>
      <c r="F659" s="68"/>
      <c r="G659" s="68"/>
      <c r="H659" s="68"/>
      <c r="I659" s="68"/>
      <c r="J659" s="68"/>
      <c r="K659" s="8"/>
      <c r="L659" s="8"/>
      <c r="M659" s="50"/>
      <c r="N659" s="8"/>
      <c r="O659" s="50"/>
      <c r="P659" s="8"/>
      <c r="Q659" s="8"/>
      <c r="R659" s="8"/>
      <c r="S659" s="8"/>
      <c r="T659" s="8"/>
      <c r="U659" s="8"/>
      <c r="V659" s="8"/>
      <c r="W659" s="8"/>
      <c r="X659" s="8"/>
      <c r="Y659" s="8"/>
      <c r="Z659" s="8"/>
    </row>
    <row r="660" spans="1:26" ht="15.75" customHeight="1">
      <c r="A660" s="8"/>
      <c r="B660" s="8"/>
      <c r="C660" s="8"/>
      <c r="D660" s="8"/>
      <c r="E660" s="68"/>
      <c r="F660" s="68"/>
      <c r="G660" s="68"/>
      <c r="H660" s="68"/>
      <c r="I660" s="68"/>
      <c r="J660" s="68"/>
      <c r="K660" s="8"/>
      <c r="L660" s="8"/>
      <c r="M660" s="50"/>
      <c r="N660" s="8"/>
      <c r="O660" s="50"/>
      <c r="P660" s="8"/>
      <c r="Q660" s="8"/>
      <c r="R660" s="8"/>
      <c r="S660" s="8"/>
      <c r="T660" s="8"/>
      <c r="U660" s="8"/>
      <c r="V660" s="8"/>
      <c r="W660" s="8"/>
      <c r="X660" s="8"/>
      <c r="Y660" s="8"/>
      <c r="Z660" s="8"/>
    </row>
    <row r="661" spans="1:26" ht="15.75" customHeight="1">
      <c r="A661" s="8"/>
      <c r="B661" s="8"/>
      <c r="C661" s="8"/>
      <c r="D661" s="8"/>
      <c r="E661" s="68"/>
      <c r="F661" s="68"/>
      <c r="G661" s="68"/>
      <c r="H661" s="68"/>
      <c r="I661" s="68"/>
      <c r="J661" s="68"/>
      <c r="K661" s="8"/>
      <c r="L661" s="8"/>
      <c r="M661" s="50"/>
      <c r="N661" s="8"/>
      <c r="O661" s="50"/>
      <c r="P661" s="8"/>
      <c r="Q661" s="8"/>
      <c r="R661" s="8"/>
      <c r="S661" s="8"/>
      <c r="T661" s="8"/>
      <c r="U661" s="8"/>
      <c r="V661" s="8"/>
      <c r="W661" s="8"/>
      <c r="X661" s="8"/>
      <c r="Y661" s="8"/>
      <c r="Z661" s="8"/>
    </row>
    <row r="662" spans="1:26" ht="15.75" customHeight="1">
      <c r="A662" s="8"/>
      <c r="B662" s="8"/>
      <c r="C662" s="8"/>
      <c r="D662" s="8"/>
      <c r="E662" s="68"/>
      <c r="F662" s="68"/>
      <c r="G662" s="68"/>
      <c r="H662" s="68"/>
      <c r="I662" s="68"/>
      <c r="J662" s="68"/>
      <c r="K662" s="8"/>
      <c r="L662" s="8"/>
      <c r="M662" s="50"/>
      <c r="N662" s="8"/>
      <c r="O662" s="50"/>
      <c r="P662" s="8"/>
      <c r="Q662" s="8"/>
      <c r="R662" s="8"/>
      <c r="S662" s="8"/>
      <c r="T662" s="8"/>
      <c r="U662" s="8"/>
      <c r="V662" s="8"/>
      <c r="W662" s="8"/>
      <c r="X662" s="8"/>
      <c r="Y662" s="8"/>
      <c r="Z662" s="8"/>
    </row>
    <row r="663" spans="1:26" ht="15.75" customHeight="1">
      <c r="A663" s="8"/>
      <c r="B663" s="8"/>
      <c r="C663" s="8"/>
      <c r="D663" s="8"/>
      <c r="E663" s="68"/>
      <c r="F663" s="68"/>
      <c r="G663" s="68"/>
      <c r="H663" s="68"/>
      <c r="I663" s="68"/>
      <c r="J663" s="68"/>
      <c r="K663" s="8"/>
      <c r="L663" s="8"/>
      <c r="M663" s="50"/>
      <c r="N663" s="8"/>
      <c r="O663" s="50"/>
      <c r="P663" s="8"/>
      <c r="Q663" s="8"/>
      <c r="R663" s="8"/>
      <c r="S663" s="8"/>
      <c r="T663" s="8"/>
      <c r="U663" s="8"/>
      <c r="V663" s="8"/>
      <c r="W663" s="8"/>
      <c r="X663" s="8"/>
      <c r="Y663" s="8"/>
      <c r="Z663" s="8"/>
    </row>
    <row r="664" spans="1:26" ht="15.75" customHeight="1">
      <c r="A664" s="8"/>
      <c r="B664" s="8"/>
      <c r="C664" s="8"/>
      <c r="D664" s="8"/>
      <c r="E664" s="68"/>
      <c r="F664" s="68"/>
      <c r="G664" s="68"/>
      <c r="H664" s="68"/>
      <c r="I664" s="68"/>
      <c r="J664" s="68"/>
      <c r="K664" s="8"/>
      <c r="L664" s="8"/>
      <c r="M664" s="50"/>
      <c r="N664" s="8"/>
      <c r="O664" s="50"/>
      <c r="P664" s="8"/>
      <c r="Q664" s="8"/>
      <c r="R664" s="8"/>
      <c r="S664" s="8"/>
      <c r="T664" s="8"/>
      <c r="U664" s="8"/>
      <c r="V664" s="8"/>
      <c r="W664" s="8"/>
      <c r="X664" s="8"/>
      <c r="Y664" s="8"/>
      <c r="Z664" s="8"/>
    </row>
    <row r="665" spans="1:26" ht="15.75" customHeight="1">
      <c r="A665" s="8"/>
      <c r="B665" s="8"/>
      <c r="C665" s="8"/>
      <c r="D665" s="8"/>
      <c r="E665" s="68"/>
      <c r="F665" s="68"/>
      <c r="G665" s="68"/>
      <c r="H665" s="68"/>
      <c r="I665" s="68"/>
      <c r="J665" s="68"/>
      <c r="K665" s="8"/>
      <c r="L665" s="8"/>
      <c r="M665" s="50"/>
      <c r="N665" s="8"/>
      <c r="O665" s="50"/>
      <c r="P665" s="8"/>
      <c r="Q665" s="8"/>
      <c r="R665" s="8"/>
      <c r="S665" s="8"/>
      <c r="T665" s="8"/>
      <c r="U665" s="8"/>
      <c r="V665" s="8"/>
      <c r="W665" s="8"/>
      <c r="X665" s="8"/>
      <c r="Y665" s="8"/>
      <c r="Z665" s="8"/>
    </row>
    <row r="666" spans="1:26" ht="15.75" customHeight="1">
      <c r="A666" s="8"/>
      <c r="B666" s="8"/>
      <c r="C666" s="8"/>
      <c r="D666" s="8"/>
      <c r="E666" s="68"/>
      <c r="F666" s="68"/>
      <c r="G666" s="68"/>
      <c r="H666" s="68"/>
      <c r="I666" s="68"/>
      <c r="J666" s="68"/>
      <c r="K666" s="8"/>
      <c r="L666" s="8"/>
      <c r="M666" s="50"/>
      <c r="N666" s="8"/>
      <c r="O666" s="50"/>
      <c r="P666" s="8"/>
      <c r="Q666" s="8"/>
      <c r="R666" s="8"/>
      <c r="S666" s="8"/>
      <c r="T666" s="8"/>
      <c r="U666" s="8"/>
      <c r="V666" s="8"/>
      <c r="W666" s="8"/>
      <c r="X666" s="8"/>
      <c r="Y666" s="8"/>
      <c r="Z666" s="8"/>
    </row>
    <row r="667" spans="1:26" ht="15.75" customHeight="1">
      <c r="A667" s="8"/>
      <c r="B667" s="8"/>
      <c r="C667" s="8"/>
      <c r="D667" s="8"/>
      <c r="E667" s="68"/>
      <c r="F667" s="68"/>
      <c r="G667" s="68"/>
      <c r="H667" s="68"/>
      <c r="I667" s="68"/>
      <c r="J667" s="68"/>
      <c r="K667" s="8"/>
      <c r="L667" s="8"/>
      <c r="M667" s="50"/>
      <c r="N667" s="8"/>
      <c r="O667" s="50"/>
      <c r="P667" s="8"/>
      <c r="Q667" s="8"/>
      <c r="R667" s="8"/>
      <c r="S667" s="8"/>
      <c r="T667" s="8"/>
      <c r="U667" s="8"/>
      <c r="V667" s="8"/>
      <c r="W667" s="8"/>
      <c r="X667" s="8"/>
      <c r="Y667" s="8"/>
      <c r="Z667" s="8"/>
    </row>
    <row r="668" spans="1:26" ht="15.75" customHeight="1">
      <c r="A668" s="8"/>
      <c r="B668" s="8"/>
      <c r="C668" s="8"/>
      <c r="D668" s="8"/>
      <c r="E668" s="68"/>
      <c r="F668" s="68"/>
      <c r="G668" s="68"/>
      <c r="H668" s="68"/>
      <c r="I668" s="68"/>
      <c r="J668" s="68"/>
      <c r="K668" s="8"/>
      <c r="L668" s="8"/>
      <c r="M668" s="50"/>
      <c r="N668" s="8"/>
      <c r="O668" s="50"/>
      <c r="P668" s="8"/>
      <c r="Q668" s="8"/>
      <c r="R668" s="8"/>
      <c r="S668" s="8"/>
      <c r="T668" s="8"/>
      <c r="U668" s="8"/>
      <c r="V668" s="8"/>
      <c r="W668" s="8"/>
      <c r="X668" s="8"/>
      <c r="Y668" s="8"/>
      <c r="Z668" s="8"/>
    </row>
    <row r="669" spans="1:26" ht="15.75" customHeight="1">
      <c r="A669" s="8"/>
      <c r="B669" s="8"/>
      <c r="C669" s="8"/>
      <c r="D669" s="8"/>
      <c r="E669" s="68"/>
      <c r="F669" s="68"/>
      <c r="G669" s="68"/>
      <c r="H669" s="68"/>
      <c r="I669" s="68"/>
      <c r="J669" s="68"/>
      <c r="K669" s="8"/>
      <c r="L669" s="8"/>
      <c r="M669" s="50"/>
      <c r="N669" s="8"/>
      <c r="O669" s="50"/>
      <c r="P669" s="8"/>
      <c r="Q669" s="8"/>
      <c r="R669" s="8"/>
      <c r="S669" s="8"/>
      <c r="T669" s="8"/>
      <c r="U669" s="8"/>
      <c r="V669" s="8"/>
      <c r="W669" s="8"/>
      <c r="X669" s="8"/>
      <c r="Y669" s="8"/>
      <c r="Z669" s="8"/>
    </row>
    <row r="670" spans="1:26" ht="15.75" customHeight="1">
      <c r="A670" s="8"/>
      <c r="B670" s="8"/>
      <c r="C670" s="8"/>
      <c r="D670" s="8"/>
      <c r="E670" s="68"/>
      <c r="F670" s="68"/>
      <c r="G670" s="68"/>
      <c r="H670" s="68"/>
      <c r="I670" s="68"/>
      <c r="J670" s="68"/>
      <c r="K670" s="8"/>
      <c r="L670" s="8"/>
      <c r="M670" s="50"/>
      <c r="N670" s="8"/>
      <c r="O670" s="50"/>
      <c r="P670" s="8"/>
      <c r="Q670" s="8"/>
      <c r="R670" s="8"/>
      <c r="S670" s="8"/>
      <c r="T670" s="8"/>
      <c r="U670" s="8"/>
      <c r="V670" s="8"/>
      <c r="W670" s="8"/>
      <c r="X670" s="8"/>
      <c r="Y670" s="8"/>
      <c r="Z670" s="8"/>
    </row>
    <row r="671" spans="1:26" ht="15.75" customHeight="1">
      <c r="A671" s="8"/>
      <c r="B671" s="8"/>
      <c r="C671" s="8"/>
      <c r="D671" s="8"/>
      <c r="E671" s="68"/>
      <c r="F671" s="68"/>
      <c r="G671" s="68"/>
      <c r="H671" s="68"/>
      <c r="I671" s="68"/>
      <c r="J671" s="68"/>
      <c r="K671" s="8"/>
      <c r="L671" s="8"/>
      <c r="M671" s="50"/>
      <c r="N671" s="8"/>
      <c r="O671" s="50"/>
      <c r="P671" s="8"/>
      <c r="Q671" s="8"/>
      <c r="R671" s="8"/>
      <c r="S671" s="8"/>
      <c r="T671" s="8"/>
      <c r="U671" s="8"/>
      <c r="V671" s="8"/>
      <c r="W671" s="8"/>
      <c r="X671" s="8"/>
      <c r="Y671" s="8"/>
      <c r="Z671" s="8"/>
    </row>
    <row r="672" spans="1:26" ht="15.75" customHeight="1">
      <c r="A672" s="8"/>
      <c r="B672" s="8"/>
      <c r="C672" s="8"/>
      <c r="D672" s="8"/>
      <c r="E672" s="68"/>
      <c r="F672" s="68"/>
      <c r="G672" s="68"/>
      <c r="H672" s="68"/>
      <c r="I672" s="68"/>
      <c r="J672" s="68"/>
      <c r="K672" s="8"/>
      <c r="L672" s="8"/>
      <c r="M672" s="50"/>
      <c r="N672" s="8"/>
      <c r="O672" s="50"/>
      <c r="P672" s="8"/>
      <c r="Q672" s="8"/>
      <c r="R672" s="8"/>
      <c r="S672" s="8"/>
      <c r="T672" s="8"/>
      <c r="U672" s="8"/>
      <c r="V672" s="8"/>
      <c r="W672" s="8"/>
      <c r="X672" s="8"/>
      <c r="Y672" s="8"/>
      <c r="Z672" s="8"/>
    </row>
    <row r="673" spans="1:26" ht="15.75" customHeight="1">
      <c r="A673" s="8"/>
      <c r="B673" s="8"/>
      <c r="C673" s="8"/>
      <c r="D673" s="8"/>
      <c r="E673" s="68"/>
      <c r="F673" s="68"/>
      <c r="G673" s="68"/>
      <c r="H673" s="68"/>
      <c r="I673" s="68"/>
      <c r="J673" s="68"/>
      <c r="K673" s="8"/>
      <c r="L673" s="8"/>
      <c r="M673" s="50"/>
      <c r="N673" s="8"/>
      <c r="O673" s="50"/>
      <c r="P673" s="8"/>
      <c r="Q673" s="8"/>
      <c r="R673" s="8"/>
      <c r="S673" s="8"/>
      <c r="T673" s="8"/>
      <c r="U673" s="8"/>
      <c r="V673" s="8"/>
      <c r="W673" s="8"/>
      <c r="X673" s="8"/>
      <c r="Y673" s="8"/>
      <c r="Z673" s="8"/>
    </row>
    <row r="674" spans="1:26" ht="15.75" customHeight="1">
      <c r="A674" s="8"/>
      <c r="B674" s="8"/>
      <c r="C674" s="8"/>
      <c r="D674" s="8"/>
      <c r="E674" s="68"/>
      <c r="F674" s="68"/>
      <c r="G674" s="68"/>
      <c r="H674" s="68"/>
      <c r="I674" s="68"/>
      <c r="J674" s="68"/>
      <c r="K674" s="8"/>
      <c r="L674" s="8"/>
      <c r="M674" s="50"/>
      <c r="N674" s="8"/>
      <c r="O674" s="50"/>
      <c r="P674" s="8"/>
      <c r="Q674" s="8"/>
      <c r="R674" s="8"/>
      <c r="S674" s="8"/>
      <c r="T674" s="8"/>
      <c r="U674" s="8"/>
      <c r="V674" s="8"/>
      <c r="W674" s="8"/>
      <c r="X674" s="8"/>
      <c r="Y674" s="8"/>
      <c r="Z674" s="8"/>
    </row>
    <row r="675" spans="1:26" ht="15.75" customHeight="1">
      <c r="A675" s="8"/>
      <c r="B675" s="8"/>
      <c r="C675" s="8"/>
      <c r="D675" s="8"/>
      <c r="E675" s="68"/>
      <c r="F675" s="68"/>
      <c r="G675" s="68"/>
      <c r="H675" s="68"/>
      <c r="I675" s="68"/>
      <c r="J675" s="68"/>
      <c r="K675" s="8"/>
      <c r="L675" s="8"/>
      <c r="M675" s="50"/>
      <c r="N675" s="8"/>
      <c r="O675" s="50"/>
      <c r="P675" s="8"/>
      <c r="Q675" s="8"/>
      <c r="R675" s="8"/>
      <c r="S675" s="8"/>
      <c r="T675" s="8"/>
      <c r="U675" s="8"/>
      <c r="V675" s="8"/>
      <c r="W675" s="8"/>
      <c r="X675" s="8"/>
      <c r="Y675" s="8"/>
      <c r="Z675" s="8"/>
    </row>
    <row r="676" spans="1:26" ht="15.75" customHeight="1">
      <c r="A676" s="8"/>
      <c r="B676" s="8"/>
      <c r="C676" s="8"/>
      <c r="D676" s="8"/>
      <c r="E676" s="68"/>
      <c r="F676" s="68"/>
      <c r="G676" s="68"/>
      <c r="H676" s="68"/>
      <c r="I676" s="68"/>
      <c r="J676" s="68"/>
      <c r="K676" s="8"/>
      <c r="L676" s="8"/>
      <c r="M676" s="50"/>
      <c r="N676" s="8"/>
      <c r="O676" s="50"/>
      <c r="P676" s="8"/>
      <c r="Q676" s="8"/>
      <c r="R676" s="8"/>
      <c r="S676" s="8"/>
      <c r="T676" s="8"/>
      <c r="U676" s="8"/>
      <c r="V676" s="8"/>
      <c r="W676" s="8"/>
      <c r="X676" s="8"/>
      <c r="Y676" s="8"/>
      <c r="Z676" s="8"/>
    </row>
    <row r="677" spans="1:26" ht="15.75" customHeight="1">
      <c r="A677" s="8"/>
      <c r="B677" s="8"/>
      <c r="C677" s="8"/>
      <c r="D677" s="8"/>
      <c r="E677" s="68"/>
      <c r="F677" s="68"/>
      <c r="G677" s="68"/>
      <c r="H677" s="68"/>
      <c r="I677" s="68"/>
      <c r="J677" s="68"/>
      <c r="K677" s="8"/>
      <c r="L677" s="8"/>
      <c r="M677" s="50"/>
      <c r="N677" s="8"/>
      <c r="O677" s="50"/>
      <c r="P677" s="8"/>
      <c r="Q677" s="8"/>
      <c r="R677" s="8"/>
      <c r="S677" s="8"/>
      <c r="T677" s="8"/>
      <c r="U677" s="8"/>
      <c r="V677" s="8"/>
      <c r="W677" s="8"/>
      <c r="X677" s="8"/>
      <c r="Y677" s="8"/>
      <c r="Z677" s="8"/>
    </row>
    <row r="678" spans="1:26" ht="15.75" customHeight="1">
      <c r="A678" s="8"/>
      <c r="B678" s="8"/>
      <c r="C678" s="8"/>
      <c r="D678" s="8"/>
      <c r="E678" s="68"/>
      <c r="F678" s="68"/>
      <c r="G678" s="68"/>
      <c r="H678" s="68"/>
      <c r="I678" s="68"/>
      <c r="J678" s="68"/>
      <c r="K678" s="8"/>
      <c r="L678" s="8"/>
      <c r="M678" s="50"/>
      <c r="N678" s="8"/>
      <c r="O678" s="50"/>
      <c r="P678" s="8"/>
      <c r="Q678" s="8"/>
      <c r="R678" s="8"/>
      <c r="S678" s="8"/>
      <c r="T678" s="8"/>
      <c r="U678" s="8"/>
      <c r="V678" s="8"/>
      <c r="W678" s="8"/>
      <c r="X678" s="8"/>
      <c r="Y678" s="8"/>
      <c r="Z678" s="8"/>
    </row>
    <row r="679" spans="1:26" ht="15.75" customHeight="1">
      <c r="A679" s="8"/>
      <c r="B679" s="8"/>
      <c r="C679" s="8"/>
      <c r="D679" s="8"/>
      <c r="E679" s="68"/>
      <c r="F679" s="68"/>
      <c r="G679" s="68"/>
      <c r="H679" s="68"/>
      <c r="I679" s="68"/>
      <c r="J679" s="68"/>
      <c r="K679" s="8"/>
      <c r="L679" s="8"/>
      <c r="M679" s="50"/>
      <c r="N679" s="8"/>
      <c r="O679" s="50"/>
      <c r="P679" s="8"/>
      <c r="Q679" s="8"/>
      <c r="R679" s="8"/>
      <c r="S679" s="8"/>
      <c r="T679" s="8"/>
      <c r="U679" s="8"/>
      <c r="V679" s="8"/>
      <c r="W679" s="8"/>
      <c r="X679" s="8"/>
      <c r="Y679" s="8"/>
      <c r="Z679" s="8"/>
    </row>
    <row r="680" spans="1:26" ht="15.75" customHeight="1">
      <c r="A680" s="8"/>
      <c r="B680" s="8"/>
      <c r="C680" s="8"/>
      <c r="D680" s="8"/>
      <c r="E680" s="68"/>
      <c r="F680" s="68"/>
      <c r="G680" s="68"/>
      <c r="H680" s="68"/>
      <c r="I680" s="68"/>
      <c r="J680" s="68"/>
      <c r="K680" s="8"/>
      <c r="L680" s="8"/>
      <c r="M680" s="50"/>
      <c r="N680" s="8"/>
      <c r="O680" s="50"/>
      <c r="P680" s="8"/>
      <c r="Q680" s="8"/>
      <c r="R680" s="8"/>
      <c r="S680" s="8"/>
      <c r="T680" s="8"/>
      <c r="U680" s="8"/>
      <c r="V680" s="8"/>
      <c r="W680" s="8"/>
      <c r="X680" s="8"/>
      <c r="Y680" s="8"/>
      <c r="Z680" s="8"/>
    </row>
    <row r="681" spans="1:26" ht="15.75" customHeight="1">
      <c r="A681" s="8"/>
      <c r="B681" s="8"/>
      <c r="C681" s="8"/>
      <c r="D681" s="8"/>
      <c r="E681" s="68"/>
      <c r="F681" s="68"/>
      <c r="G681" s="68"/>
      <c r="H681" s="68"/>
      <c r="I681" s="68"/>
      <c r="J681" s="68"/>
      <c r="K681" s="8"/>
      <c r="L681" s="8"/>
      <c r="M681" s="50"/>
      <c r="N681" s="8"/>
      <c r="O681" s="50"/>
      <c r="P681" s="8"/>
      <c r="Q681" s="8"/>
      <c r="R681" s="8"/>
      <c r="S681" s="8"/>
      <c r="T681" s="8"/>
      <c r="U681" s="8"/>
      <c r="V681" s="8"/>
      <c r="W681" s="8"/>
      <c r="X681" s="8"/>
      <c r="Y681" s="8"/>
      <c r="Z681" s="8"/>
    </row>
    <row r="682" spans="1:26" ht="15.75" customHeight="1">
      <c r="A682" s="8"/>
      <c r="B682" s="8"/>
      <c r="C682" s="8"/>
      <c r="D682" s="8"/>
      <c r="E682" s="68"/>
      <c r="F682" s="68"/>
      <c r="G682" s="68"/>
      <c r="H682" s="68"/>
      <c r="I682" s="68"/>
      <c r="J682" s="68"/>
      <c r="K682" s="8"/>
      <c r="L682" s="8"/>
      <c r="M682" s="50"/>
      <c r="N682" s="8"/>
      <c r="O682" s="50"/>
      <c r="P682" s="8"/>
      <c r="Q682" s="8"/>
      <c r="R682" s="8"/>
      <c r="S682" s="8"/>
      <c r="T682" s="8"/>
      <c r="U682" s="8"/>
      <c r="V682" s="8"/>
      <c r="W682" s="8"/>
      <c r="X682" s="8"/>
      <c r="Y682" s="8"/>
      <c r="Z682" s="8"/>
    </row>
    <row r="683" spans="1:26" ht="15.75" customHeight="1">
      <c r="A683" s="8"/>
      <c r="B683" s="8"/>
      <c r="C683" s="8"/>
      <c r="D683" s="8"/>
      <c r="E683" s="68"/>
      <c r="F683" s="68"/>
      <c r="G683" s="68"/>
      <c r="H683" s="68"/>
      <c r="I683" s="68"/>
      <c r="J683" s="68"/>
      <c r="K683" s="8"/>
      <c r="L683" s="8"/>
      <c r="M683" s="50"/>
      <c r="N683" s="8"/>
      <c r="O683" s="50"/>
      <c r="P683" s="8"/>
      <c r="Q683" s="8"/>
      <c r="R683" s="8"/>
      <c r="S683" s="8"/>
      <c r="T683" s="8"/>
      <c r="U683" s="8"/>
      <c r="V683" s="8"/>
      <c r="W683" s="8"/>
      <c r="X683" s="8"/>
      <c r="Y683" s="8"/>
      <c r="Z683" s="8"/>
    </row>
    <row r="684" spans="1:26" ht="15.75" customHeight="1">
      <c r="A684" s="8"/>
      <c r="B684" s="8"/>
      <c r="C684" s="8"/>
      <c r="D684" s="8"/>
      <c r="E684" s="68"/>
      <c r="F684" s="68"/>
      <c r="G684" s="68"/>
      <c r="H684" s="68"/>
      <c r="I684" s="68"/>
      <c r="J684" s="68"/>
      <c r="K684" s="8"/>
      <c r="L684" s="8"/>
      <c r="M684" s="50"/>
      <c r="N684" s="8"/>
      <c r="O684" s="50"/>
      <c r="P684" s="8"/>
      <c r="Q684" s="8"/>
      <c r="R684" s="8"/>
      <c r="S684" s="8"/>
      <c r="T684" s="8"/>
      <c r="U684" s="8"/>
      <c r="V684" s="8"/>
      <c r="W684" s="8"/>
      <c r="X684" s="8"/>
      <c r="Y684" s="8"/>
      <c r="Z684" s="8"/>
    </row>
    <row r="685" spans="1:26" ht="15.75" customHeight="1">
      <c r="A685" s="8"/>
      <c r="B685" s="8"/>
      <c r="C685" s="8"/>
      <c r="D685" s="8"/>
      <c r="E685" s="68"/>
      <c r="F685" s="68"/>
      <c r="G685" s="68"/>
      <c r="H685" s="68"/>
      <c r="I685" s="68"/>
      <c r="J685" s="68"/>
      <c r="K685" s="8"/>
      <c r="L685" s="8"/>
      <c r="M685" s="50"/>
      <c r="N685" s="8"/>
      <c r="O685" s="50"/>
      <c r="P685" s="8"/>
      <c r="Q685" s="8"/>
      <c r="R685" s="8"/>
      <c r="S685" s="8"/>
      <c r="T685" s="8"/>
      <c r="U685" s="8"/>
      <c r="V685" s="8"/>
      <c r="W685" s="8"/>
      <c r="X685" s="8"/>
      <c r="Y685" s="8"/>
      <c r="Z685" s="8"/>
    </row>
    <row r="686" spans="1:26" ht="15.75" customHeight="1">
      <c r="A686" s="8"/>
      <c r="B686" s="8"/>
      <c r="C686" s="8"/>
      <c r="D686" s="8"/>
      <c r="E686" s="68"/>
      <c r="F686" s="68"/>
      <c r="G686" s="68"/>
      <c r="H686" s="68"/>
      <c r="I686" s="68"/>
      <c r="J686" s="68"/>
      <c r="K686" s="8"/>
      <c r="L686" s="8"/>
      <c r="M686" s="50"/>
      <c r="N686" s="8"/>
      <c r="O686" s="50"/>
      <c r="P686" s="8"/>
      <c r="Q686" s="8"/>
      <c r="R686" s="8"/>
      <c r="S686" s="8"/>
      <c r="T686" s="8"/>
      <c r="U686" s="8"/>
      <c r="V686" s="8"/>
      <c r="W686" s="8"/>
      <c r="X686" s="8"/>
      <c r="Y686" s="8"/>
      <c r="Z686" s="8"/>
    </row>
    <row r="687" spans="1:26" ht="15.75" customHeight="1">
      <c r="A687" s="8"/>
      <c r="B687" s="8"/>
      <c r="C687" s="8"/>
      <c r="D687" s="8"/>
      <c r="E687" s="68"/>
      <c r="F687" s="68"/>
      <c r="G687" s="68"/>
      <c r="H687" s="68"/>
      <c r="I687" s="68"/>
      <c r="J687" s="68"/>
      <c r="K687" s="8"/>
      <c r="L687" s="8"/>
      <c r="M687" s="50"/>
      <c r="N687" s="8"/>
      <c r="O687" s="50"/>
      <c r="P687" s="8"/>
      <c r="Q687" s="8"/>
      <c r="R687" s="8"/>
      <c r="S687" s="8"/>
      <c r="T687" s="8"/>
      <c r="U687" s="8"/>
      <c r="V687" s="8"/>
      <c r="W687" s="8"/>
      <c r="X687" s="8"/>
      <c r="Y687" s="8"/>
      <c r="Z687" s="8"/>
    </row>
    <row r="688" spans="1:26" ht="15.75" customHeight="1">
      <c r="A688" s="8"/>
      <c r="B688" s="8"/>
      <c r="C688" s="8"/>
      <c r="D688" s="8"/>
      <c r="E688" s="68"/>
      <c r="F688" s="68"/>
      <c r="G688" s="68"/>
      <c r="H688" s="68"/>
      <c r="I688" s="68"/>
      <c r="J688" s="68"/>
      <c r="K688" s="8"/>
      <c r="L688" s="8"/>
      <c r="M688" s="50"/>
      <c r="N688" s="8"/>
      <c r="O688" s="50"/>
      <c r="P688" s="8"/>
      <c r="Q688" s="8"/>
      <c r="R688" s="8"/>
      <c r="S688" s="8"/>
      <c r="T688" s="8"/>
      <c r="U688" s="8"/>
      <c r="V688" s="8"/>
      <c r="W688" s="8"/>
      <c r="X688" s="8"/>
      <c r="Y688" s="8"/>
      <c r="Z688" s="8"/>
    </row>
    <row r="689" spans="1:26" ht="15.75" customHeight="1">
      <c r="A689" s="8"/>
      <c r="B689" s="8"/>
      <c r="C689" s="8"/>
      <c r="D689" s="8"/>
      <c r="E689" s="68"/>
      <c r="F689" s="68"/>
      <c r="G689" s="68"/>
      <c r="H689" s="68"/>
      <c r="I689" s="68"/>
      <c r="J689" s="68"/>
      <c r="K689" s="8"/>
      <c r="L689" s="8"/>
      <c r="M689" s="50"/>
      <c r="N689" s="8"/>
      <c r="O689" s="50"/>
      <c r="P689" s="8"/>
      <c r="Q689" s="8"/>
      <c r="R689" s="8"/>
      <c r="S689" s="8"/>
      <c r="T689" s="8"/>
      <c r="U689" s="8"/>
      <c r="V689" s="8"/>
      <c r="W689" s="8"/>
      <c r="X689" s="8"/>
      <c r="Y689" s="8"/>
      <c r="Z689" s="8"/>
    </row>
    <row r="690" spans="1:26" ht="15.75" customHeight="1">
      <c r="A690" s="8"/>
      <c r="B690" s="8"/>
      <c r="C690" s="8"/>
      <c r="D690" s="8"/>
      <c r="E690" s="68"/>
      <c r="F690" s="68"/>
      <c r="G690" s="68"/>
      <c r="H690" s="68"/>
      <c r="I690" s="68"/>
      <c r="J690" s="68"/>
      <c r="K690" s="8"/>
      <c r="L690" s="8"/>
      <c r="M690" s="50"/>
      <c r="N690" s="8"/>
      <c r="O690" s="50"/>
      <c r="P690" s="8"/>
      <c r="Q690" s="8"/>
      <c r="R690" s="8"/>
      <c r="S690" s="8"/>
      <c r="T690" s="8"/>
      <c r="U690" s="8"/>
      <c r="V690" s="8"/>
      <c r="W690" s="8"/>
      <c r="X690" s="8"/>
      <c r="Y690" s="8"/>
      <c r="Z690" s="8"/>
    </row>
    <row r="691" spans="1:26" ht="15.75" customHeight="1">
      <c r="A691" s="8"/>
      <c r="B691" s="8"/>
      <c r="C691" s="8"/>
      <c r="D691" s="8"/>
      <c r="E691" s="68"/>
      <c r="F691" s="68"/>
      <c r="G691" s="68"/>
      <c r="H691" s="68"/>
      <c r="I691" s="68"/>
      <c r="J691" s="68"/>
      <c r="K691" s="8"/>
      <c r="L691" s="8"/>
      <c r="M691" s="50"/>
      <c r="N691" s="8"/>
      <c r="O691" s="50"/>
      <c r="P691" s="8"/>
      <c r="Q691" s="8"/>
      <c r="R691" s="8"/>
      <c r="S691" s="8"/>
      <c r="T691" s="8"/>
      <c r="U691" s="8"/>
      <c r="V691" s="8"/>
      <c r="W691" s="8"/>
      <c r="X691" s="8"/>
      <c r="Y691" s="8"/>
      <c r="Z691" s="8"/>
    </row>
    <row r="692" spans="1:26" ht="15.75" customHeight="1">
      <c r="A692" s="8"/>
      <c r="B692" s="8"/>
      <c r="C692" s="8"/>
      <c r="D692" s="8"/>
      <c r="E692" s="68"/>
      <c r="F692" s="68"/>
      <c r="G692" s="68"/>
      <c r="H692" s="68"/>
      <c r="I692" s="68"/>
      <c r="J692" s="68"/>
      <c r="K692" s="8"/>
      <c r="L692" s="8"/>
      <c r="M692" s="50"/>
      <c r="N692" s="8"/>
      <c r="O692" s="50"/>
      <c r="P692" s="8"/>
      <c r="Q692" s="8"/>
      <c r="R692" s="8"/>
      <c r="S692" s="8"/>
      <c r="T692" s="8"/>
      <c r="U692" s="8"/>
      <c r="V692" s="8"/>
      <c r="W692" s="8"/>
      <c r="X692" s="8"/>
      <c r="Y692" s="8"/>
      <c r="Z692" s="8"/>
    </row>
    <row r="693" spans="1:26" ht="15.75" customHeight="1">
      <c r="A693" s="8"/>
      <c r="B693" s="8"/>
      <c r="C693" s="8"/>
      <c r="D693" s="8"/>
      <c r="E693" s="68"/>
      <c r="F693" s="68"/>
      <c r="G693" s="68"/>
      <c r="H693" s="68"/>
      <c r="I693" s="68"/>
      <c r="J693" s="68"/>
      <c r="K693" s="8"/>
      <c r="L693" s="8"/>
      <c r="M693" s="50"/>
      <c r="N693" s="8"/>
      <c r="O693" s="50"/>
      <c r="P693" s="8"/>
      <c r="Q693" s="8"/>
      <c r="R693" s="8"/>
      <c r="S693" s="8"/>
      <c r="T693" s="8"/>
      <c r="U693" s="8"/>
      <c r="V693" s="8"/>
      <c r="W693" s="8"/>
      <c r="X693" s="8"/>
      <c r="Y693" s="8"/>
      <c r="Z693" s="8"/>
    </row>
    <row r="694" spans="1:26" ht="15.75" customHeight="1">
      <c r="A694" s="8"/>
      <c r="B694" s="8"/>
      <c r="C694" s="8"/>
      <c r="D694" s="8"/>
      <c r="E694" s="68"/>
      <c r="F694" s="68"/>
      <c r="G694" s="68"/>
      <c r="H694" s="68"/>
      <c r="I694" s="68"/>
      <c r="J694" s="68"/>
      <c r="K694" s="8"/>
      <c r="L694" s="8"/>
      <c r="M694" s="50"/>
      <c r="N694" s="8"/>
      <c r="O694" s="50"/>
      <c r="P694" s="8"/>
      <c r="Q694" s="8"/>
      <c r="R694" s="8"/>
      <c r="S694" s="8"/>
      <c r="T694" s="8"/>
      <c r="U694" s="8"/>
      <c r="V694" s="8"/>
      <c r="W694" s="8"/>
      <c r="X694" s="8"/>
      <c r="Y694" s="8"/>
      <c r="Z694" s="8"/>
    </row>
    <row r="695" spans="1:26" ht="15.75" customHeight="1">
      <c r="A695" s="8"/>
      <c r="B695" s="8"/>
      <c r="C695" s="8"/>
      <c r="D695" s="8"/>
      <c r="E695" s="68"/>
      <c r="F695" s="68"/>
      <c r="G695" s="68"/>
      <c r="H695" s="68"/>
      <c r="I695" s="68"/>
      <c r="J695" s="68"/>
      <c r="K695" s="8"/>
      <c r="L695" s="8"/>
      <c r="M695" s="50"/>
      <c r="N695" s="8"/>
      <c r="O695" s="50"/>
      <c r="P695" s="8"/>
      <c r="Q695" s="8"/>
      <c r="R695" s="8"/>
      <c r="S695" s="8"/>
      <c r="T695" s="8"/>
      <c r="U695" s="8"/>
      <c r="V695" s="8"/>
      <c r="W695" s="8"/>
      <c r="X695" s="8"/>
      <c r="Y695" s="8"/>
      <c r="Z695" s="8"/>
    </row>
    <row r="696" spans="1:26" ht="15.75" customHeight="1">
      <c r="A696" s="8"/>
      <c r="B696" s="8"/>
      <c r="C696" s="8"/>
      <c r="D696" s="8"/>
      <c r="E696" s="68"/>
      <c r="F696" s="68"/>
      <c r="G696" s="68"/>
      <c r="H696" s="68"/>
      <c r="I696" s="68"/>
      <c r="J696" s="68"/>
      <c r="K696" s="8"/>
      <c r="L696" s="8"/>
      <c r="M696" s="50"/>
      <c r="N696" s="8"/>
      <c r="O696" s="50"/>
      <c r="P696" s="8"/>
      <c r="Q696" s="8"/>
      <c r="R696" s="8"/>
      <c r="S696" s="8"/>
      <c r="T696" s="8"/>
      <c r="U696" s="8"/>
      <c r="V696" s="8"/>
      <c r="W696" s="8"/>
      <c r="X696" s="8"/>
      <c r="Y696" s="8"/>
      <c r="Z696" s="8"/>
    </row>
    <row r="697" spans="1:26" ht="15.75" customHeight="1">
      <c r="A697" s="8"/>
      <c r="B697" s="8"/>
      <c r="C697" s="8"/>
      <c r="D697" s="8"/>
      <c r="E697" s="68"/>
      <c r="F697" s="68"/>
      <c r="G697" s="68"/>
      <c r="H697" s="68"/>
      <c r="I697" s="68"/>
      <c r="J697" s="68"/>
      <c r="K697" s="8"/>
      <c r="L697" s="8"/>
      <c r="M697" s="50"/>
      <c r="N697" s="8"/>
      <c r="O697" s="50"/>
      <c r="P697" s="8"/>
      <c r="Q697" s="8"/>
      <c r="R697" s="8"/>
      <c r="S697" s="8"/>
      <c r="T697" s="8"/>
      <c r="U697" s="8"/>
      <c r="V697" s="8"/>
      <c r="W697" s="8"/>
      <c r="X697" s="8"/>
      <c r="Y697" s="8"/>
      <c r="Z697" s="8"/>
    </row>
    <row r="698" spans="1:26" ht="15.75" customHeight="1">
      <c r="A698" s="8"/>
      <c r="B698" s="8"/>
      <c r="C698" s="8"/>
      <c r="D698" s="8"/>
      <c r="E698" s="68"/>
      <c r="F698" s="68"/>
      <c r="G698" s="68"/>
      <c r="H698" s="68"/>
      <c r="I698" s="68"/>
      <c r="J698" s="68"/>
      <c r="K698" s="8"/>
      <c r="L698" s="8"/>
      <c r="M698" s="50"/>
      <c r="N698" s="8"/>
      <c r="O698" s="50"/>
      <c r="P698" s="8"/>
      <c r="Q698" s="8"/>
      <c r="R698" s="8"/>
      <c r="S698" s="8"/>
      <c r="T698" s="8"/>
      <c r="U698" s="8"/>
      <c r="V698" s="8"/>
      <c r="W698" s="8"/>
      <c r="X698" s="8"/>
      <c r="Y698" s="8"/>
      <c r="Z698" s="8"/>
    </row>
    <row r="699" spans="1:26" ht="15.75" customHeight="1">
      <c r="A699" s="8"/>
      <c r="B699" s="8"/>
      <c r="C699" s="8"/>
      <c r="D699" s="8"/>
      <c r="E699" s="68"/>
      <c r="F699" s="68"/>
      <c r="G699" s="68"/>
      <c r="H699" s="68"/>
      <c r="I699" s="68"/>
      <c r="J699" s="68"/>
      <c r="K699" s="8"/>
      <c r="L699" s="8"/>
      <c r="M699" s="50"/>
      <c r="N699" s="8"/>
      <c r="O699" s="50"/>
      <c r="P699" s="8"/>
      <c r="Q699" s="8"/>
      <c r="R699" s="8"/>
      <c r="S699" s="8"/>
      <c r="T699" s="8"/>
      <c r="U699" s="8"/>
      <c r="V699" s="8"/>
      <c r="W699" s="8"/>
      <c r="X699" s="8"/>
      <c r="Y699" s="8"/>
      <c r="Z699" s="8"/>
    </row>
    <row r="700" spans="1:26" ht="15.75" customHeight="1">
      <c r="A700" s="8"/>
      <c r="B700" s="8"/>
      <c r="C700" s="8"/>
      <c r="D700" s="8"/>
      <c r="E700" s="68"/>
      <c r="F700" s="68"/>
      <c r="G700" s="68"/>
      <c r="H700" s="68"/>
      <c r="I700" s="68"/>
      <c r="J700" s="68"/>
      <c r="K700" s="8"/>
      <c r="L700" s="8"/>
      <c r="M700" s="50"/>
      <c r="N700" s="8"/>
      <c r="O700" s="50"/>
      <c r="P700" s="8"/>
      <c r="Q700" s="8"/>
      <c r="R700" s="8"/>
      <c r="S700" s="8"/>
      <c r="T700" s="8"/>
      <c r="U700" s="8"/>
      <c r="V700" s="8"/>
      <c r="W700" s="8"/>
      <c r="X700" s="8"/>
      <c r="Y700" s="8"/>
      <c r="Z700" s="8"/>
    </row>
    <row r="701" spans="1:26" ht="15.75" customHeight="1">
      <c r="A701" s="8"/>
      <c r="B701" s="8"/>
      <c r="C701" s="8"/>
      <c r="D701" s="8"/>
      <c r="E701" s="68"/>
      <c r="F701" s="68"/>
      <c r="G701" s="68"/>
      <c r="H701" s="68"/>
      <c r="I701" s="68"/>
      <c r="J701" s="68"/>
      <c r="K701" s="8"/>
      <c r="L701" s="8"/>
      <c r="M701" s="50"/>
      <c r="N701" s="8"/>
      <c r="O701" s="50"/>
      <c r="P701" s="8"/>
      <c r="Q701" s="8"/>
      <c r="R701" s="8"/>
      <c r="S701" s="8"/>
      <c r="T701" s="8"/>
      <c r="U701" s="8"/>
      <c r="V701" s="8"/>
      <c r="W701" s="8"/>
      <c r="X701" s="8"/>
      <c r="Y701" s="8"/>
      <c r="Z701" s="8"/>
    </row>
    <row r="702" spans="1:26" ht="15.75" customHeight="1">
      <c r="A702" s="8"/>
      <c r="B702" s="8"/>
      <c r="C702" s="8"/>
      <c r="D702" s="8"/>
      <c r="E702" s="68"/>
      <c r="F702" s="68"/>
      <c r="G702" s="68"/>
      <c r="H702" s="68"/>
      <c r="I702" s="68"/>
      <c r="J702" s="68"/>
      <c r="K702" s="8"/>
      <c r="L702" s="8"/>
      <c r="M702" s="50"/>
      <c r="N702" s="8"/>
      <c r="O702" s="50"/>
      <c r="P702" s="8"/>
      <c r="Q702" s="8"/>
      <c r="R702" s="8"/>
      <c r="S702" s="8"/>
      <c r="T702" s="8"/>
      <c r="U702" s="8"/>
      <c r="V702" s="8"/>
      <c r="W702" s="8"/>
      <c r="X702" s="8"/>
      <c r="Y702" s="8"/>
      <c r="Z702" s="8"/>
    </row>
    <row r="703" spans="1:26" ht="15.75" customHeight="1">
      <c r="A703" s="8"/>
      <c r="B703" s="8"/>
      <c r="C703" s="8"/>
      <c r="D703" s="8"/>
      <c r="E703" s="68"/>
      <c r="F703" s="68"/>
      <c r="G703" s="68"/>
      <c r="H703" s="68"/>
      <c r="I703" s="68"/>
      <c r="J703" s="68"/>
      <c r="K703" s="8"/>
      <c r="L703" s="8"/>
      <c r="M703" s="50"/>
      <c r="N703" s="8"/>
      <c r="O703" s="50"/>
      <c r="P703" s="8"/>
      <c r="Q703" s="8"/>
      <c r="R703" s="8"/>
      <c r="S703" s="8"/>
      <c r="T703" s="8"/>
      <c r="U703" s="8"/>
      <c r="V703" s="8"/>
      <c r="W703" s="8"/>
      <c r="X703" s="8"/>
      <c r="Y703" s="8"/>
      <c r="Z703" s="8"/>
    </row>
    <row r="704" spans="1:26" ht="15.75" customHeight="1">
      <c r="A704" s="8"/>
      <c r="B704" s="8"/>
      <c r="C704" s="8"/>
      <c r="D704" s="8"/>
      <c r="E704" s="68"/>
      <c r="F704" s="68"/>
      <c r="G704" s="68"/>
      <c r="H704" s="68"/>
      <c r="I704" s="68"/>
      <c r="J704" s="68"/>
      <c r="K704" s="8"/>
      <c r="L704" s="8"/>
      <c r="M704" s="50"/>
      <c r="N704" s="8"/>
      <c r="O704" s="50"/>
      <c r="P704" s="8"/>
      <c r="Q704" s="8"/>
      <c r="R704" s="8"/>
      <c r="S704" s="8"/>
      <c r="T704" s="8"/>
      <c r="U704" s="8"/>
      <c r="V704" s="8"/>
      <c r="W704" s="8"/>
      <c r="X704" s="8"/>
      <c r="Y704" s="8"/>
      <c r="Z704" s="8"/>
    </row>
    <row r="705" spans="1:26" ht="15.75" customHeight="1">
      <c r="A705" s="8"/>
      <c r="B705" s="8"/>
      <c r="C705" s="8"/>
      <c r="D705" s="8"/>
      <c r="E705" s="68"/>
      <c r="F705" s="68"/>
      <c r="G705" s="68"/>
      <c r="H705" s="68"/>
      <c r="I705" s="68"/>
      <c r="J705" s="68"/>
      <c r="K705" s="8"/>
      <c r="L705" s="8"/>
      <c r="M705" s="50"/>
      <c r="N705" s="8"/>
      <c r="O705" s="50"/>
      <c r="P705" s="8"/>
      <c r="Q705" s="8"/>
      <c r="R705" s="8"/>
      <c r="S705" s="8"/>
      <c r="T705" s="8"/>
      <c r="U705" s="8"/>
      <c r="V705" s="8"/>
      <c r="W705" s="8"/>
      <c r="X705" s="8"/>
      <c r="Y705" s="8"/>
      <c r="Z705" s="8"/>
    </row>
    <row r="706" spans="1:26" ht="15.75" customHeight="1">
      <c r="A706" s="8"/>
      <c r="B706" s="8"/>
      <c r="C706" s="8"/>
      <c r="D706" s="8"/>
      <c r="E706" s="68"/>
      <c r="F706" s="68"/>
      <c r="G706" s="68"/>
      <c r="H706" s="68"/>
      <c r="I706" s="68"/>
      <c r="J706" s="68"/>
      <c r="K706" s="8"/>
      <c r="L706" s="8"/>
      <c r="M706" s="50"/>
      <c r="N706" s="8"/>
      <c r="O706" s="50"/>
      <c r="P706" s="8"/>
      <c r="Q706" s="8"/>
      <c r="R706" s="8"/>
      <c r="S706" s="8"/>
      <c r="T706" s="8"/>
      <c r="U706" s="8"/>
      <c r="V706" s="8"/>
      <c r="W706" s="8"/>
      <c r="X706" s="8"/>
      <c r="Y706" s="8"/>
      <c r="Z706" s="8"/>
    </row>
    <row r="707" spans="1:26" ht="15.75" customHeight="1">
      <c r="A707" s="8"/>
      <c r="B707" s="8"/>
      <c r="C707" s="8"/>
      <c r="D707" s="8"/>
      <c r="E707" s="68"/>
      <c r="F707" s="68"/>
      <c r="G707" s="68"/>
      <c r="H707" s="68"/>
      <c r="I707" s="68"/>
      <c r="J707" s="68"/>
      <c r="K707" s="8"/>
      <c r="L707" s="8"/>
      <c r="M707" s="50"/>
      <c r="N707" s="8"/>
      <c r="O707" s="50"/>
      <c r="P707" s="8"/>
      <c r="Q707" s="8"/>
      <c r="R707" s="8"/>
      <c r="S707" s="8"/>
      <c r="T707" s="8"/>
      <c r="U707" s="8"/>
      <c r="V707" s="8"/>
      <c r="W707" s="8"/>
      <c r="X707" s="8"/>
      <c r="Y707" s="8"/>
      <c r="Z707" s="8"/>
    </row>
    <row r="708" spans="1:26" ht="15.75" customHeight="1">
      <c r="A708" s="8"/>
      <c r="B708" s="8"/>
      <c r="C708" s="8"/>
      <c r="D708" s="8"/>
      <c r="E708" s="68"/>
      <c r="F708" s="68"/>
      <c r="G708" s="68"/>
      <c r="H708" s="68"/>
      <c r="I708" s="68"/>
      <c r="J708" s="68"/>
      <c r="K708" s="8"/>
      <c r="L708" s="8"/>
      <c r="M708" s="50"/>
      <c r="N708" s="8"/>
      <c r="O708" s="50"/>
      <c r="P708" s="8"/>
      <c r="Q708" s="8"/>
      <c r="R708" s="8"/>
      <c r="S708" s="8"/>
      <c r="T708" s="8"/>
      <c r="U708" s="8"/>
      <c r="V708" s="8"/>
      <c r="W708" s="8"/>
      <c r="X708" s="8"/>
      <c r="Y708" s="8"/>
      <c r="Z708" s="8"/>
    </row>
    <row r="709" spans="1:26" ht="15.75" customHeight="1">
      <c r="A709" s="8"/>
      <c r="B709" s="8"/>
      <c r="C709" s="8"/>
      <c r="D709" s="8"/>
      <c r="E709" s="68"/>
      <c r="F709" s="68"/>
      <c r="G709" s="68"/>
      <c r="H709" s="68"/>
      <c r="I709" s="68"/>
      <c r="J709" s="68"/>
      <c r="K709" s="8"/>
      <c r="L709" s="8"/>
      <c r="M709" s="50"/>
      <c r="N709" s="8"/>
      <c r="O709" s="50"/>
      <c r="P709" s="8"/>
      <c r="Q709" s="8"/>
      <c r="R709" s="8"/>
      <c r="S709" s="8"/>
      <c r="T709" s="8"/>
      <c r="U709" s="8"/>
      <c r="V709" s="8"/>
      <c r="W709" s="8"/>
      <c r="X709" s="8"/>
      <c r="Y709" s="8"/>
      <c r="Z709" s="8"/>
    </row>
    <row r="710" spans="1:26" ht="15.75" customHeight="1">
      <c r="A710" s="8"/>
      <c r="B710" s="8"/>
      <c r="C710" s="8"/>
      <c r="D710" s="8"/>
      <c r="E710" s="68"/>
      <c r="F710" s="68"/>
      <c r="G710" s="68"/>
      <c r="H710" s="68"/>
      <c r="I710" s="68"/>
      <c r="J710" s="68"/>
      <c r="K710" s="8"/>
      <c r="L710" s="8"/>
      <c r="M710" s="50"/>
      <c r="N710" s="8"/>
      <c r="O710" s="50"/>
      <c r="P710" s="8"/>
      <c r="Q710" s="8"/>
      <c r="R710" s="8"/>
      <c r="S710" s="8"/>
      <c r="T710" s="8"/>
      <c r="U710" s="8"/>
      <c r="V710" s="8"/>
      <c r="W710" s="8"/>
      <c r="X710" s="8"/>
      <c r="Y710" s="8"/>
      <c r="Z710" s="8"/>
    </row>
    <row r="711" spans="1:26" ht="15.75" customHeight="1">
      <c r="A711" s="8"/>
      <c r="B711" s="8"/>
      <c r="C711" s="8"/>
      <c r="D711" s="8"/>
      <c r="E711" s="68"/>
      <c r="F711" s="68"/>
      <c r="G711" s="68"/>
      <c r="H711" s="68"/>
      <c r="I711" s="68"/>
      <c r="J711" s="68"/>
      <c r="K711" s="8"/>
      <c r="L711" s="8"/>
      <c r="M711" s="50"/>
      <c r="N711" s="8"/>
      <c r="O711" s="50"/>
      <c r="P711" s="8"/>
      <c r="Q711" s="8"/>
      <c r="R711" s="8"/>
      <c r="S711" s="8"/>
      <c r="T711" s="8"/>
      <c r="U711" s="8"/>
      <c r="V711" s="8"/>
      <c r="W711" s="8"/>
      <c r="X711" s="8"/>
      <c r="Y711" s="8"/>
      <c r="Z711" s="8"/>
    </row>
    <row r="712" spans="1:26" ht="15.75" customHeight="1">
      <c r="A712" s="8"/>
      <c r="B712" s="8"/>
      <c r="C712" s="8"/>
      <c r="D712" s="8"/>
      <c r="E712" s="68"/>
      <c r="F712" s="68"/>
      <c r="G712" s="68"/>
      <c r="H712" s="68"/>
      <c r="I712" s="68"/>
      <c r="J712" s="68"/>
      <c r="K712" s="8"/>
      <c r="L712" s="8"/>
      <c r="M712" s="50"/>
      <c r="N712" s="8"/>
      <c r="O712" s="50"/>
      <c r="P712" s="8"/>
      <c r="Q712" s="8"/>
      <c r="R712" s="8"/>
      <c r="S712" s="8"/>
      <c r="T712" s="8"/>
      <c r="U712" s="8"/>
      <c r="V712" s="8"/>
      <c r="W712" s="8"/>
      <c r="X712" s="8"/>
      <c r="Y712" s="8"/>
      <c r="Z712" s="8"/>
    </row>
    <row r="713" spans="1:26" ht="15.75" customHeight="1">
      <c r="A713" s="8"/>
      <c r="B713" s="8"/>
      <c r="C713" s="8"/>
      <c r="D713" s="8"/>
      <c r="E713" s="68"/>
      <c r="F713" s="68"/>
      <c r="G713" s="68"/>
      <c r="H713" s="68"/>
      <c r="I713" s="68"/>
      <c r="J713" s="68"/>
      <c r="K713" s="8"/>
      <c r="L713" s="8"/>
      <c r="M713" s="50"/>
      <c r="N713" s="8"/>
      <c r="O713" s="50"/>
      <c r="P713" s="8"/>
      <c r="Q713" s="8"/>
      <c r="R713" s="8"/>
      <c r="S713" s="8"/>
      <c r="T713" s="8"/>
      <c r="U713" s="8"/>
      <c r="V713" s="8"/>
      <c r="W713" s="8"/>
      <c r="X713" s="8"/>
      <c r="Y713" s="8"/>
      <c r="Z713" s="8"/>
    </row>
    <row r="714" spans="1:26" ht="15.75" customHeight="1">
      <c r="A714" s="8"/>
      <c r="B714" s="8"/>
      <c r="C714" s="8"/>
      <c r="D714" s="8"/>
      <c r="E714" s="68"/>
      <c r="F714" s="68"/>
      <c r="G714" s="68"/>
      <c r="H714" s="68"/>
      <c r="I714" s="68"/>
      <c r="J714" s="68"/>
      <c r="K714" s="8"/>
      <c r="L714" s="8"/>
      <c r="M714" s="50"/>
      <c r="N714" s="8"/>
      <c r="O714" s="50"/>
      <c r="P714" s="8"/>
      <c r="Q714" s="8"/>
      <c r="R714" s="8"/>
      <c r="S714" s="8"/>
      <c r="T714" s="8"/>
      <c r="U714" s="8"/>
      <c r="V714" s="8"/>
      <c r="W714" s="8"/>
      <c r="X714" s="8"/>
      <c r="Y714" s="8"/>
      <c r="Z714" s="8"/>
    </row>
    <row r="715" spans="1:26" ht="15.75" customHeight="1">
      <c r="A715" s="8"/>
      <c r="B715" s="8"/>
      <c r="C715" s="8"/>
      <c r="D715" s="8"/>
      <c r="E715" s="68"/>
      <c r="F715" s="68"/>
      <c r="G715" s="68"/>
      <c r="H715" s="68"/>
      <c r="I715" s="68"/>
      <c r="J715" s="68"/>
      <c r="K715" s="8"/>
      <c r="L715" s="8"/>
      <c r="M715" s="50"/>
      <c r="N715" s="8"/>
      <c r="O715" s="50"/>
      <c r="P715" s="8"/>
      <c r="Q715" s="8"/>
      <c r="R715" s="8"/>
      <c r="S715" s="8"/>
      <c r="T715" s="8"/>
      <c r="U715" s="8"/>
      <c r="V715" s="8"/>
      <c r="W715" s="8"/>
      <c r="X715" s="8"/>
      <c r="Y715" s="8"/>
      <c r="Z715" s="8"/>
    </row>
    <row r="716" spans="1:26" ht="15.75" customHeight="1">
      <c r="A716" s="8"/>
      <c r="B716" s="8"/>
      <c r="C716" s="8"/>
      <c r="D716" s="8"/>
      <c r="E716" s="68"/>
      <c r="F716" s="68"/>
      <c r="G716" s="68"/>
      <c r="H716" s="68"/>
      <c r="I716" s="68"/>
      <c r="J716" s="68"/>
      <c r="K716" s="8"/>
      <c r="L716" s="8"/>
      <c r="M716" s="50"/>
      <c r="N716" s="8"/>
      <c r="O716" s="50"/>
      <c r="P716" s="8"/>
      <c r="Q716" s="8"/>
      <c r="R716" s="8"/>
      <c r="S716" s="8"/>
      <c r="T716" s="8"/>
      <c r="U716" s="8"/>
      <c r="V716" s="8"/>
      <c r="W716" s="8"/>
      <c r="X716" s="8"/>
      <c r="Y716" s="8"/>
      <c r="Z716" s="8"/>
    </row>
    <row r="717" spans="1:26" ht="15.75" customHeight="1">
      <c r="A717" s="8"/>
      <c r="B717" s="8"/>
      <c r="C717" s="8"/>
      <c r="D717" s="8"/>
      <c r="E717" s="68"/>
      <c r="F717" s="68"/>
      <c r="G717" s="68"/>
      <c r="H717" s="68"/>
      <c r="I717" s="68"/>
      <c r="J717" s="68"/>
      <c r="K717" s="8"/>
      <c r="L717" s="8"/>
      <c r="M717" s="50"/>
      <c r="N717" s="8"/>
      <c r="O717" s="50"/>
      <c r="P717" s="8"/>
      <c r="Q717" s="8"/>
      <c r="R717" s="8"/>
      <c r="S717" s="8"/>
      <c r="T717" s="8"/>
      <c r="U717" s="8"/>
      <c r="V717" s="8"/>
      <c r="W717" s="8"/>
      <c r="X717" s="8"/>
      <c r="Y717" s="8"/>
      <c r="Z717" s="8"/>
    </row>
    <row r="718" spans="1:26" ht="15.75" customHeight="1">
      <c r="A718" s="8"/>
      <c r="B718" s="8"/>
      <c r="C718" s="8"/>
      <c r="D718" s="8"/>
      <c r="E718" s="68"/>
      <c r="F718" s="68"/>
      <c r="G718" s="68"/>
      <c r="H718" s="68"/>
      <c r="I718" s="68"/>
      <c r="J718" s="68"/>
      <c r="K718" s="8"/>
      <c r="L718" s="8"/>
      <c r="M718" s="50"/>
      <c r="N718" s="8"/>
      <c r="O718" s="50"/>
      <c r="P718" s="8"/>
      <c r="Q718" s="8"/>
      <c r="R718" s="8"/>
      <c r="S718" s="8"/>
      <c r="T718" s="8"/>
      <c r="U718" s="8"/>
      <c r="V718" s="8"/>
      <c r="W718" s="8"/>
      <c r="X718" s="8"/>
      <c r="Y718" s="8"/>
      <c r="Z718" s="8"/>
    </row>
    <row r="719" spans="1:26" ht="15.75" customHeight="1">
      <c r="A719" s="8"/>
      <c r="B719" s="8"/>
      <c r="C719" s="8"/>
      <c r="D719" s="8"/>
      <c r="E719" s="68"/>
      <c r="F719" s="68"/>
      <c r="G719" s="68"/>
      <c r="H719" s="68"/>
      <c r="I719" s="68"/>
      <c r="J719" s="68"/>
      <c r="K719" s="8"/>
      <c r="L719" s="8"/>
      <c r="M719" s="50"/>
      <c r="N719" s="8"/>
      <c r="O719" s="50"/>
      <c r="P719" s="8"/>
      <c r="Q719" s="8"/>
      <c r="R719" s="8"/>
      <c r="S719" s="8"/>
      <c r="T719" s="8"/>
      <c r="U719" s="8"/>
      <c r="V719" s="8"/>
      <c r="W719" s="8"/>
      <c r="X719" s="8"/>
      <c r="Y719" s="8"/>
      <c r="Z719" s="8"/>
    </row>
    <row r="720" spans="1:26" ht="15.75" customHeight="1">
      <c r="A720" s="8"/>
      <c r="B720" s="8"/>
      <c r="C720" s="8"/>
      <c r="D720" s="8"/>
      <c r="E720" s="68"/>
      <c r="F720" s="68"/>
      <c r="G720" s="68"/>
      <c r="H720" s="68"/>
      <c r="I720" s="68"/>
      <c r="J720" s="68"/>
      <c r="K720" s="8"/>
      <c r="L720" s="8"/>
      <c r="M720" s="50"/>
      <c r="N720" s="8"/>
      <c r="O720" s="50"/>
      <c r="P720" s="8"/>
      <c r="Q720" s="8"/>
      <c r="R720" s="8"/>
      <c r="S720" s="8"/>
      <c r="T720" s="8"/>
      <c r="U720" s="8"/>
      <c r="V720" s="8"/>
      <c r="W720" s="8"/>
      <c r="X720" s="8"/>
      <c r="Y720" s="8"/>
      <c r="Z720" s="8"/>
    </row>
    <row r="721" spans="1:26" ht="15.75" customHeight="1">
      <c r="A721" s="8"/>
      <c r="B721" s="8"/>
      <c r="C721" s="8"/>
      <c r="D721" s="8"/>
      <c r="E721" s="68"/>
      <c r="F721" s="68"/>
      <c r="G721" s="68"/>
      <c r="H721" s="68"/>
      <c r="I721" s="68"/>
      <c r="J721" s="68"/>
      <c r="K721" s="8"/>
      <c r="L721" s="8"/>
      <c r="M721" s="50"/>
      <c r="N721" s="8"/>
      <c r="O721" s="50"/>
      <c r="P721" s="8"/>
      <c r="Q721" s="8"/>
      <c r="R721" s="8"/>
      <c r="S721" s="8"/>
      <c r="T721" s="8"/>
      <c r="U721" s="8"/>
      <c r="V721" s="8"/>
      <c r="W721" s="8"/>
      <c r="X721" s="8"/>
      <c r="Y721" s="8"/>
      <c r="Z721" s="8"/>
    </row>
    <row r="722" spans="1:26" ht="15.75" customHeight="1">
      <c r="A722" s="8"/>
      <c r="B722" s="8"/>
      <c r="C722" s="8"/>
      <c r="D722" s="8"/>
      <c r="E722" s="68"/>
      <c r="F722" s="68"/>
      <c r="G722" s="68"/>
      <c r="H722" s="68"/>
      <c r="I722" s="68"/>
      <c r="J722" s="68"/>
      <c r="K722" s="8"/>
      <c r="L722" s="8"/>
      <c r="M722" s="50"/>
      <c r="N722" s="8"/>
      <c r="O722" s="50"/>
      <c r="P722" s="8"/>
      <c r="Q722" s="8"/>
      <c r="R722" s="8"/>
      <c r="S722" s="8"/>
      <c r="T722" s="8"/>
      <c r="U722" s="8"/>
      <c r="V722" s="8"/>
      <c r="W722" s="8"/>
      <c r="X722" s="8"/>
      <c r="Y722" s="8"/>
      <c r="Z722" s="8"/>
    </row>
    <row r="723" spans="1:26" ht="15.75" customHeight="1">
      <c r="A723" s="8"/>
      <c r="B723" s="8"/>
      <c r="C723" s="8"/>
      <c r="D723" s="8"/>
      <c r="E723" s="68"/>
      <c r="F723" s="68"/>
      <c r="G723" s="68"/>
      <c r="H723" s="68"/>
      <c r="I723" s="68"/>
      <c r="J723" s="68"/>
      <c r="K723" s="8"/>
      <c r="L723" s="8"/>
      <c r="M723" s="50"/>
      <c r="N723" s="8"/>
      <c r="O723" s="50"/>
      <c r="P723" s="8"/>
      <c r="Q723" s="8"/>
      <c r="R723" s="8"/>
      <c r="S723" s="8"/>
      <c r="T723" s="8"/>
      <c r="U723" s="8"/>
      <c r="V723" s="8"/>
      <c r="W723" s="8"/>
      <c r="X723" s="8"/>
      <c r="Y723" s="8"/>
      <c r="Z723" s="8"/>
    </row>
    <row r="724" spans="1:26" ht="15.75" customHeight="1">
      <c r="A724" s="8"/>
      <c r="B724" s="8"/>
      <c r="C724" s="8"/>
      <c r="D724" s="8"/>
      <c r="E724" s="68"/>
      <c r="F724" s="68"/>
      <c r="G724" s="68"/>
      <c r="H724" s="68"/>
      <c r="I724" s="68"/>
      <c r="J724" s="68"/>
      <c r="K724" s="8"/>
      <c r="L724" s="8"/>
      <c r="M724" s="50"/>
      <c r="N724" s="8"/>
      <c r="O724" s="50"/>
      <c r="P724" s="8"/>
      <c r="Q724" s="8"/>
      <c r="R724" s="8"/>
      <c r="S724" s="8"/>
      <c r="T724" s="8"/>
      <c r="U724" s="8"/>
      <c r="V724" s="8"/>
      <c r="W724" s="8"/>
      <c r="X724" s="8"/>
      <c r="Y724" s="8"/>
      <c r="Z724" s="8"/>
    </row>
    <row r="725" spans="1:26" ht="15.75" customHeight="1">
      <c r="A725" s="8"/>
      <c r="B725" s="8"/>
      <c r="C725" s="8"/>
      <c r="D725" s="8"/>
      <c r="E725" s="68"/>
      <c r="F725" s="68"/>
      <c r="G725" s="68"/>
      <c r="H725" s="68"/>
      <c r="I725" s="68"/>
      <c r="J725" s="68"/>
      <c r="K725" s="8"/>
      <c r="L725" s="8"/>
      <c r="M725" s="50"/>
      <c r="N725" s="8"/>
      <c r="O725" s="50"/>
      <c r="P725" s="8"/>
      <c r="Q725" s="8"/>
      <c r="R725" s="8"/>
      <c r="S725" s="8"/>
      <c r="T725" s="8"/>
      <c r="U725" s="8"/>
      <c r="V725" s="8"/>
      <c r="W725" s="8"/>
      <c r="X725" s="8"/>
      <c r="Y725" s="8"/>
      <c r="Z725" s="8"/>
    </row>
    <row r="726" spans="1:26" ht="15.75" customHeight="1">
      <c r="A726" s="8"/>
      <c r="B726" s="8"/>
      <c r="C726" s="8"/>
      <c r="D726" s="8"/>
      <c r="E726" s="68"/>
      <c r="F726" s="68"/>
      <c r="G726" s="68"/>
      <c r="H726" s="68"/>
      <c r="I726" s="68"/>
      <c r="J726" s="68"/>
      <c r="K726" s="8"/>
      <c r="L726" s="8"/>
      <c r="M726" s="50"/>
      <c r="N726" s="8"/>
      <c r="O726" s="50"/>
      <c r="P726" s="8"/>
      <c r="Q726" s="8"/>
      <c r="R726" s="8"/>
      <c r="S726" s="8"/>
      <c r="T726" s="8"/>
      <c r="U726" s="8"/>
      <c r="V726" s="8"/>
      <c r="W726" s="8"/>
      <c r="X726" s="8"/>
      <c r="Y726" s="8"/>
      <c r="Z726" s="8"/>
    </row>
    <row r="727" spans="1:26" ht="15.75" customHeight="1">
      <c r="A727" s="8"/>
      <c r="B727" s="8"/>
      <c r="C727" s="8"/>
      <c r="D727" s="8"/>
      <c r="E727" s="68"/>
      <c r="F727" s="68"/>
      <c r="G727" s="68"/>
      <c r="H727" s="68"/>
      <c r="I727" s="68"/>
      <c r="J727" s="68"/>
      <c r="K727" s="8"/>
      <c r="L727" s="8"/>
      <c r="M727" s="50"/>
      <c r="N727" s="8"/>
      <c r="O727" s="50"/>
      <c r="P727" s="8"/>
      <c r="Q727" s="8"/>
      <c r="R727" s="8"/>
      <c r="S727" s="8"/>
      <c r="T727" s="8"/>
      <c r="U727" s="8"/>
      <c r="V727" s="8"/>
      <c r="W727" s="8"/>
      <c r="X727" s="8"/>
      <c r="Y727" s="8"/>
      <c r="Z727" s="8"/>
    </row>
    <row r="728" spans="1:26" ht="15.75" customHeight="1">
      <c r="A728" s="8"/>
      <c r="B728" s="8"/>
      <c r="C728" s="8"/>
      <c r="D728" s="8"/>
      <c r="E728" s="68"/>
      <c r="F728" s="68"/>
      <c r="G728" s="68"/>
      <c r="H728" s="68"/>
      <c r="I728" s="68"/>
      <c r="J728" s="68"/>
      <c r="K728" s="8"/>
      <c r="L728" s="8"/>
      <c r="M728" s="50"/>
      <c r="N728" s="8"/>
      <c r="O728" s="50"/>
      <c r="P728" s="8"/>
      <c r="Q728" s="8"/>
      <c r="R728" s="8"/>
      <c r="S728" s="8"/>
      <c r="T728" s="8"/>
      <c r="U728" s="8"/>
      <c r="V728" s="8"/>
      <c r="W728" s="8"/>
      <c r="X728" s="8"/>
      <c r="Y728" s="8"/>
      <c r="Z728" s="8"/>
    </row>
    <row r="729" spans="1:26" ht="15.75" customHeight="1">
      <c r="A729" s="8"/>
      <c r="B729" s="8"/>
      <c r="C729" s="8"/>
      <c r="D729" s="8"/>
      <c r="E729" s="68"/>
      <c r="F729" s="68"/>
      <c r="G729" s="68"/>
      <c r="H729" s="68"/>
      <c r="I729" s="68"/>
      <c r="J729" s="68"/>
      <c r="K729" s="8"/>
      <c r="L729" s="8"/>
      <c r="M729" s="50"/>
      <c r="N729" s="8"/>
      <c r="O729" s="50"/>
      <c r="P729" s="8"/>
      <c r="Q729" s="8"/>
      <c r="R729" s="8"/>
      <c r="S729" s="8"/>
      <c r="T729" s="8"/>
      <c r="U729" s="8"/>
      <c r="V729" s="8"/>
      <c r="W729" s="8"/>
      <c r="X729" s="8"/>
      <c r="Y729" s="8"/>
      <c r="Z729" s="8"/>
    </row>
    <row r="730" spans="1:26" ht="15.75" customHeight="1">
      <c r="A730" s="8"/>
      <c r="B730" s="8"/>
      <c r="C730" s="8"/>
      <c r="D730" s="8"/>
      <c r="E730" s="68"/>
      <c r="F730" s="68"/>
      <c r="G730" s="68"/>
      <c r="H730" s="68"/>
      <c r="I730" s="68"/>
      <c r="J730" s="68"/>
      <c r="K730" s="8"/>
      <c r="L730" s="8"/>
      <c r="M730" s="50"/>
      <c r="N730" s="8"/>
      <c r="O730" s="50"/>
      <c r="P730" s="8"/>
      <c r="Q730" s="8"/>
      <c r="R730" s="8"/>
      <c r="S730" s="8"/>
      <c r="T730" s="8"/>
      <c r="U730" s="8"/>
      <c r="V730" s="8"/>
      <c r="W730" s="8"/>
      <c r="X730" s="8"/>
      <c r="Y730" s="8"/>
      <c r="Z730" s="8"/>
    </row>
    <row r="731" spans="1:26" ht="15.75" customHeight="1">
      <c r="A731" s="8"/>
      <c r="B731" s="8"/>
      <c r="C731" s="8"/>
      <c r="D731" s="8"/>
      <c r="E731" s="68"/>
      <c r="F731" s="68"/>
      <c r="G731" s="68"/>
      <c r="H731" s="68"/>
      <c r="I731" s="68"/>
      <c r="J731" s="68"/>
      <c r="K731" s="8"/>
      <c r="L731" s="8"/>
      <c r="M731" s="50"/>
      <c r="N731" s="8"/>
      <c r="O731" s="50"/>
      <c r="P731" s="8"/>
      <c r="Q731" s="8"/>
      <c r="R731" s="8"/>
      <c r="S731" s="8"/>
      <c r="T731" s="8"/>
      <c r="U731" s="8"/>
      <c r="V731" s="8"/>
      <c r="W731" s="8"/>
      <c r="X731" s="8"/>
      <c r="Y731" s="8"/>
      <c r="Z731" s="8"/>
    </row>
    <row r="732" spans="1:26" ht="15.75" customHeight="1">
      <c r="A732" s="8"/>
      <c r="B732" s="8"/>
      <c r="C732" s="8"/>
      <c r="D732" s="8"/>
      <c r="E732" s="68"/>
      <c r="F732" s="68"/>
      <c r="G732" s="68"/>
      <c r="H732" s="68"/>
      <c r="I732" s="68"/>
      <c r="J732" s="68"/>
      <c r="K732" s="8"/>
      <c r="L732" s="8"/>
      <c r="M732" s="50"/>
      <c r="N732" s="8"/>
      <c r="O732" s="50"/>
      <c r="P732" s="8"/>
      <c r="Q732" s="8"/>
      <c r="R732" s="8"/>
      <c r="S732" s="8"/>
      <c r="T732" s="8"/>
      <c r="U732" s="8"/>
      <c r="V732" s="8"/>
      <c r="W732" s="8"/>
      <c r="X732" s="8"/>
      <c r="Y732" s="8"/>
      <c r="Z732" s="8"/>
    </row>
    <row r="733" spans="1:26" ht="15.75" customHeight="1">
      <c r="A733" s="8"/>
      <c r="B733" s="8"/>
      <c r="C733" s="8"/>
      <c r="D733" s="8"/>
      <c r="E733" s="68"/>
      <c r="F733" s="68"/>
      <c r="G733" s="68"/>
      <c r="H733" s="68"/>
      <c r="I733" s="68"/>
      <c r="J733" s="68"/>
      <c r="K733" s="8"/>
      <c r="L733" s="8"/>
      <c r="M733" s="50"/>
      <c r="N733" s="8"/>
      <c r="O733" s="50"/>
      <c r="P733" s="8"/>
      <c r="Q733" s="8"/>
      <c r="R733" s="8"/>
      <c r="S733" s="8"/>
      <c r="T733" s="8"/>
      <c r="U733" s="8"/>
      <c r="V733" s="8"/>
      <c r="W733" s="8"/>
      <c r="X733" s="8"/>
      <c r="Y733" s="8"/>
      <c r="Z733" s="8"/>
    </row>
    <row r="734" spans="1:26" ht="15.75" customHeight="1">
      <c r="A734" s="8"/>
      <c r="B734" s="8"/>
      <c r="C734" s="8"/>
      <c r="D734" s="8"/>
      <c r="E734" s="68"/>
      <c r="F734" s="68"/>
      <c r="G734" s="68"/>
      <c r="H734" s="68"/>
      <c r="I734" s="68"/>
      <c r="J734" s="68"/>
      <c r="K734" s="8"/>
      <c r="L734" s="8"/>
      <c r="M734" s="50"/>
      <c r="N734" s="8"/>
      <c r="O734" s="50"/>
      <c r="P734" s="8"/>
      <c r="Q734" s="8"/>
      <c r="R734" s="8"/>
      <c r="S734" s="8"/>
      <c r="T734" s="8"/>
      <c r="U734" s="8"/>
      <c r="V734" s="8"/>
      <c r="W734" s="8"/>
      <c r="X734" s="8"/>
      <c r="Y734" s="8"/>
      <c r="Z734" s="8"/>
    </row>
    <row r="735" spans="1:26" ht="15.75" customHeight="1">
      <c r="A735" s="8"/>
      <c r="B735" s="8"/>
      <c r="C735" s="8"/>
      <c r="D735" s="8"/>
      <c r="E735" s="68"/>
      <c r="F735" s="68"/>
      <c r="G735" s="68"/>
      <c r="H735" s="68"/>
      <c r="I735" s="68"/>
      <c r="J735" s="68"/>
      <c r="K735" s="8"/>
      <c r="L735" s="8"/>
      <c r="M735" s="50"/>
      <c r="N735" s="8"/>
      <c r="O735" s="50"/>
      <c r="P735" s="8"/>
      <c r="Q735" s="8"/>
      <c r="R735" s="8"/>
      <c r="S735" s="8"/>
      <c r="T735" s="8"/>
      <c r="U735" s="8"/>
      <c r="V735" s="8"/>
      <c r="W735" s="8"/>
      <c r="X735" s="8"/>
      <c r="Y735" s="8"/>
      <c r="Z735" s="8"/>
    </row>
    <row r="736" spans="1:26" ht="15.75" customHeight="1">
      <c r="A736" s="8"/>
      <c r="B736" s="8"/>
      <c r="C736" s="8"/>
      <c r="D736" s="8"/>
      <c r="E736" s="68"/>
      <c r="F736" s="68"/>
      <c r="G736" s="68"/>
      <c r="H736" s="68"/>
      <c r="I736" s="68"/>
      <c r="J736" s="68"/>
      <c r="K736" s="8"/>
      <c r="L736" s="8"/>
      <c r="M736" s="50"/>
      <c r="N736" s="8"/>
      <c r="O736" s="50"/>
      <c r="P736" s="8"/>
      <c r="Q736" s="8"/>
      <c r="R736" s="8"/>
      <c r="S736" s="8"/>
      <c r="T736" s="8"/>
      <c r="U736" s="8"/>
      <c r="V736" s="8"/>
      <c r="W736" s="8"/>
      <c r="X736" s="8"/>
      <c r="Y736" s="8"/>
      <c r="Z736" s="8"/>
    </row>
    <row r="737" spans="1:26" ht="15.75" customHeight="1">
      <c r="A737" s="8"/>
      <c r="B737" s="8"/>
      <c r="C737" s="8"/>
      <c r="D737" s="8"/>
      <c r="E737" s="68"/>
      <c r="F737" s="68"/>
      <c r="G737" s="68"/>
      <c r="H737" s="68"/>
      <c r="I737" s="68"/>
      <c r="J737" s="68"/>
      <c r="K737" s="8"/>
      <c r="L737" s="8"/>
      <c r="M737" s="50"/>
      <c r="N737" s="8"/>
      <c r="O737" s="50"/>
      <c r="P737" s="8"/>
      <c r="Q737" s="8"/>
      <c r="R737" s="8"/>
      <c r="S737" s="8"/>
      <c r="T737" s="8"/>
      <c r="U737" s="8"/>
      <c r="V737" s="8"/>
      <c r="W737" s="8"/>
      <c r="X737" s="8"/>
      <c r="Y737" s="8"/>
      <c r="Z737" s="8"/>
    </row>
    <row r="738" spans="1:26" ht="15.75" customHeight="1">
      <c r="A738" s="8"/>
      <c r="B738" s="8"/>
      <c r="C738" s="8"/>
      <c r="D738" s="8"/>
      <c r="E738" s="68"/>
      <c r="F738" s="68"/>
      <c r="G738" s="68"/>
      <c r="H738" s="68"/>
      <c r="I738" s="68"/>
      <c r="J738" s="68"/>
      <c r="K738" s="8"/>
      <c r="L738" s="8"/>
      <c r="M738" s="50"/>
      <c r="N738" s="8"/>
      <c r="O738" s="50"/>
      <c r="P738" s="8"/>
      <c r="Q738" s="8"/>
      <c r="R738" s="8"/>
      <c r="S738" s="8"/>
      <c r="T738" s="8"/>
      <c r="U738" s="8"/>
      <c r="V738" s="8"/>
      <c r="W738" s="8"/>
      <c r="X738" s="8"/>
      <c r="Y738" s="8"/>
      <c r="Z738" s="8"/>
    </row>
    <row r="739" spans="1:26" ht="15.75" customHeight="1">
      <c r="A739" s="8"/>
      <c r="B739" s="8"/>
      <c r="C739" s="8"/>
      <c r="D739" s="8"/>
      <c r="E739" s="68"/>
      <c r="F739" s="68"/>
      <c r="G739" s="68"/>
      <c r="H739" s="68"/>
      <c r="I739" s="68"/>
      <c r="J739" s="68"/>
      <c r="K739" s="8"/>
      <c r="L739" s="8"/>
      <c r="M739" s="50"/>
      <c r="N739" s="8"/>
      <c r="O739" s="50"/>
      <c r="P739" s="8"/>
      <c r="Q739" s="8"/>
      <c r="R739" s="8"/>
      <c r="S739" s="8"/>
      <c r="T739" s="8"/>
      <c r="U739" s="8"/>
      <c r="V739" s="8"/>
      <c r="W739" s="8"/>
      <c r="X739" s="8"/>
      <c r="Y739" s="8"/>
      <c r="Z739" s="8"/>
    </row>
    <row r="740" spans="1:26" ht="15.75" customHeight="1">
      <c r="A740" s="8"/>
      <c r="B740" s="8"/>
      <c r="C740" s="8"/>
      <c r="D740" s="8"/>
      <c r="E740" s="68"/>
      <c r="F740" s="68"/>
      <c r="G740" s="68"/>
      <c r="H740" s="68"/>
      <c r="I740" s="68"/>
      <c r="J740" s="68"/>
      <c r="K740" s="8"/>
      <c r="L740" s="8"/>
      <c r="M740" s="50"/>
      <c r="N740" s="8"/>
      <c r="O740" s="50"/>
      <c r="P740" s="8"/>
      <c r="Q740" s="8"/>
      <c r="R740" s="8"/>
      <c r="S740" s="8"/>
      <c r="T740" s="8"/>
      <c r="U740" s="8"/>
      <c r="V740" s="8"/>
      <c r="W740" s="8"/>
      <c r="X740" s="8"/>
      <c r="Y740" s="8"/>
      <c r="Z740" s="8"/>
    </row>
    <row r="741" spans="1:26" ht="15.75" customHeight="1">
      <c r="A741" s="8"/>
      <c r="B741" s="8"/>
      <c r="C741" s="8"/>
      <c r="D741" s="8"/>
      <c r="E741" s="68"/>
      <c r="F741" s="68"/>
      <c r="G741" s="68"/>
      <c r="H741" s="68"/>
      <c r="I741" s="68"/>
      <c r="J741" s="68"/>
      <c r="K741" s="8"/>
      <c r="L741" s="8"/>
      <c r="M741" s="50"/>
      <c r="N741" s="8"/>
      <c r="O741" s="50"/>
      <c r="P741" s="8"/>
      <c r="Q741" s="8"/>
      <c r="R741" s="8"/>
      <c r="S741" s="8"/>
      <c r="T741" s="8"/>
      <c r="U741" s="8"/>
      <c r="V741" s="8"/>
      <c r="W741" s="8"/>
      <c r="X741" s="8"/>
      <c r="Y741" s="8"/>
      <c r="Z741" s="8"/>
    </row>
    <row r="742" spans="1:26" ht="15.75" customHeight="1">
      <c r="A742" s="8"/>
      <c r="B742" s="8"/>
      <c r="C742" s="8"/>
      <c r="D742" s="8"/>
      <c r="E742" s="68"/>
      <c r="F742" s="68"/>
      <c r="G742" s="68"/>
      <c r="H742" s="68"/>
      <c r="I742" s="68"/>
      <c r="J742" s="68"/>
      <c r="K742" s="8"/>
      <c r="L742" s="8"/>
      <c r="M742" s="50"/>
      <c r="N742" s="8"/>
      <c r="O742" s="50"/>
      <c r="P742" s="8"/>
      <c r="Q742" s="8"/>
      <c r="R742" s="8"/>
      <c r="S742" s="8"/>
      <c r="T742" s="8"/>
      <c r="U742" s="8"/>
      <c r="V742" s="8"/>
      <c r="W742" s="8"/>
      <c r="X742" s="8"/>
      <c r="Y742" s="8"/>
      <c r="Z742" s="8"/>
    </row>
    <row r="743" spans="1:26" ht="15.75" customHeight="1">
      <c r="A743" s="8"/>
      <c r="B743" s="8"/>
      <c r="C743" s="8"/>
      <c r="D743" s="8"/>
      <c r="E743" s="68"/>
      <c r="F743" s="68"/>
      <c r="G743" s="68"/>
      <c r="H743" s="68"/>
      <c r="I743" s="68"/>
      <c r="J743" s="68"/>
      <c r="K743" s="8"/>
      <c r="L743" s="8"/>
      <c r="M743" s="50"/>
      <c r="N743" s="8"/>
      <c r="O743" s="50"/>
      <c r="P743" s="8"/>
      <c r="Q743" s="8"/>
      <c r="R743" s="8"/>
      <c r="S743" s="8"/>
      <c r="T743" s="8"/>
      <c r="U743" s="8"/>
      <c r="V743" s="8"/>
      <c r="W743" s="8"/>
      <c r="X743" s="8"/>
      <c r="Y743" s="8"/>
      <c r="Z743" s="8"/>
    </row>
    <row r="744" spans="1:26" ht="15.75" customHeight="1">
      <c r="A744" s="8"/>
      <c r="B744" s="8"/>
      <c r="C744" s="8"/>
      <c r="D744" s="8"/>
      <c r="E744" s="68"/>
      <c r="F744" s="68"/>
      <c r="G744" s="68"/>
      <c r="H744" s="68"/>
      <c r="I744" s="68"/>
      <c r="J744" s="68"/>
      <c r="K744" s="8"/>
      <c r="L744" s="8"/>
      <c r="M744" s="50"/>
      <c r="N744" s="8"/>
      <c r="O744" s="50"/>
      <c r="P744" s="8"/>
      <c r="Q744" s="8"/>
      <c r="R744" s="8"/>
      <c r="S744" s="8"/>
      <c r="T744" s="8"/>
      <c r="U744" s="8"/>
      <c r="V744" s="8"/>
      <c r="W744" s="8"/>
      <c r="X744" s="8"/>
      <c r="Y744" s="8"/>
      <c r="Z744" s="8"/>
    </row>
    <row r="745" spans="1:26" ht="15.75" customHeight="1">
      <c r="A745" s="8"/>
      <c r="B745" s="8"/>
      <c r="C745" s="8"/>
      <c r="D745" s="8"/>
      <c r="E745" s="68"/>
      <c r="F745" s="68"/>
      <c r="G745" s="68"/>
      <c r="H745" s="68"/>
      <c r="I745" s="68"/>
      <c r="J745" s="68"/>
      <c r="K745" s="8"/>
      <c r="L745" s="8"/>
      <c r="M745" s="50"/>
      <c r="N745" s="8"/>
      <c r="O745" s="50"/>
      <c r="P745" s="8"/>
      <c r="Q745" s="8"/>
      <c r="R745" s="8"/>
      <c r="S745" s="8"/>
      <c r="T745" s="8"/>
      <c r="U745" s="8"/>
      <c r="V745" s="8"/>
      <c r="W745" s="8"/>
      <c r="X745" s="8"/>
      <c r="Y745" s="8"/>
      <c r="Z745" s="8"/>
    </row>
    <row r="746" spans="1:26" ht="15.75" customHeight="1">
      <c r="A746" s="8"/>
      <c r="B746" s="8"/>
      <c r="C746" s="8"/>
      <c r="D746" s="8"/>
      <c r="E746" s="68"/>
      <c r="F746" s="68"/>
      <c r="G746" s="68"/>
      <c r="H746" s="68"/>
      <c r="I746" s="68"/>
      <c r="J746" s="68"/>
      <c r="K746" s="8"/>
      <c r="L746" s="8"/>
      <c r="M746" s="50"/>
      <c r="N746" s="8"/>
      <c r="O746" s="50"/>
      <c r="P746" s="8"/>
      <c r="Q746" s="8"/>
      <c r="R746" s="8"/>
      <c r="S746" s="8"/>
      <c r="T746" s="8"/>
      <c r="U746" s="8"/>
      <c r="V746" s="8"/>
      <c r="W746" s="8"/>
      <c r="X746" s="8"/>
      <c r="Y746" s="8"/>
      <c r="Z746" s="8"/>
    </row>
    <row r="747" spans="1:26" ht="15.75" customHeight="1">
      <c r="A747" s="8"/>
      <c r="B747" s="8"/>
      <c r="C747" s="8"/>
      <c r="D747" s="8"/>
      <c r="E747" s="68"/>
      <c r="F747" s="68"/>
      <c r="G747" s="68"/>
      <c r="H747" s="68"/>
      <c r="I747" s="68"/>
      <c r="J747" s="68"/>
      <c r="K747" s="8"/>
      <c r="L747" s="8"/>
      <c r="M747" s="50"/>
      <c r="N747" s="8"/>
      <c r="O747" s="50"/>
      <c r="P747" s="8"/>
      <c r="Q747" s="8"/>
      <c r="R747" s="8"/>
      <c r="S747" s="8"/>
      <c r="T747" s="8"/>
      <c r="U747" s="8"/>
      <c r="V747" s="8"/>
      <c r="W747" s="8"/>
      <c r="X747" s="8"/>
      <c r="Y747" s="8"/>
      <c r="Z747" s="8"/>
    </row>
    <row r="748" spans="1:26" ht="15.75" customHeight="1">
      <c r="A748" s="8"/>
      <c r="B748" s="8"/>
      <c r="C748" s="8"/>
      <c r="D748" s="8"/>
      <c r="E748" s="68"/>
      <c r="F748" s="68"/>
      <c r="G748" s="68"/>
      <c r="H748" s="68"/>
      <c r="I748" s="68"/>
      <c r="J748" s="68"/>
      <c r="K748" s="8"/>
      <c r="L748" s="8"/>
      <c r="M748" s="50"/>
      <c r="N748" s="8"/>
      <c r="O748" s="50"/>
      <c r="P748" s="8"/>
      <c r="Q748" s="8"/>
      <c r="R748" s="8"/>
      <c r="S748" s="8"/>
      <c r="T748" s="8"/>
      <c r="U748" s="8"/>
      <c r="V748" s="8"/>
      <c r="W748" s="8"/>
      <c r="X748" s="8"/>
      <c r="Y748" s="8"/>
      <c r="Z748" s="8"/>
    </row>
    <row r="749" spans="1:26" ht="15.75" customHeight="1">
      <c r="A749" s="8"/>
      <c r="B749" s="8"/>
      <c r="C749" s="8"/>
      <c r="D749" s="8"/>
      <c r="E749" s="68"/>
      <c r="F749" s="68"/>
      <c r="G749" s="68"/>
      <c r="H749" s="68"/>
      <c r="I749" s="68"/>
      <c r="J749" s="68"/>
      <c r="K749" s="8"/>
      <c r="L749" s="8"/>
      <c r="M749" s="50"/>
      <c r="N749" s="8"/>
      <c r="O749" s="50"/>
      <c r="P749" s="8"/>
      <c r="Q749" s="8"/>
      <c r="R749" s="8"/>
      <c r="S749" s="8"/>
      <c r="T749" s="8"/>
      <c r="U749" s="8"/>
      <c r="V749" s="8"/>
      <c r="W749" s="8"/>
      <c r="X749" s="8"/>
      <c r="Y749" s="8"/>
      <c r="Z749" s="8"/>
    </row>
    <row r="750" spans="1:26" ht="15.75" customHeight="1">
      <c r="A750" s="8"/>
      <c r="B750" s="8"/>
      <c r="C750" s="8"/>
      <c r="D750" s="8"/>
      <c r="E750" s="68"/>
      <c r="F750" s="68"/>
      <c r="G750" s="68"/>
      <c r="H750" s="68"/>
      <c r="I750" s="68"/>
      <c r="J750" s="68"/>
      <c r="K750" s="8"/>
      <c r="L750" s="8"/>
      <c r="M750" s="50"/>
      <c r="N750" s="8"/>
      <c r="O750" s="50"/>
      <c r="P750" s="8"/>
      <c r="Q750" s="8"/>
      <c r="R750" s="8"/>
      <c r="S750" s="8"/>
      <c r="T750" s="8"/>
      <c r="U750" s="8"/>
      <c r="V750" s="8"/>
      <c r="W750" s="8"/>
      <c r="X750" s="8"/>
      <c r="Y750" s="8"/>
      <c r="Z750" s="8"/>
    </row>
    <row r="751" spans="1:26" ht="15.75" customHeight="1">
      <c r="A751" s="8"/>
      <c r="B751" s="8"/>
      <c r="C751" s="8"/>
      <c r="D751" s="8"/>
      <c r="E751" s="68"/>
      <c r="F751" s="68"/>
      <c r="G751" s="68"/>
      <c r="H751" s="68"/>
      <c r="I751" s="68"/>
      <c r="J751" s="68"/>
      <c r="K751" s="8"/>
      <c r="L751" s="8"/>
      <c r="M751" s="50"/>
      <c r="N751" s="8"/>
      <c r="O751" s="50"/>
      <c r="P751" s="8"/>
      <c r="Q751" s="8"/>
      <c r="R751" s="8"/>
      <c r="S751" s="8"/>
      <c r="T751" s="8"/>
      <c r="U751" s="8"/>
      <c r="V751" s="8"/>
      <c r="W751" s="8"/>
      <c r="X751" s="8"/>
      <c r="Y751" s="8"/>
      <c r="Z751" s="8"/>
    </row>
    <row r="752" spans="1:26" ht="15.75" customHeight="1">
      <c r="A752" s="8"/>
      <c r="B752" s="8"/>
      <c r="C752" s="8"/>
      <c r="D752" s="8"/>
      <c r="E752" s="68"/>
      <c r="F752" s="68"/>
      <c r="G752" s="68"/>
      <c r="H752" s="68"/>
      <c r="I752" s="68"/>
      <c r="J752" s="68"/>
      <c r="K752" s="8"/>
      <c r="L752" s="8"/>
      <c r="M752" s="50"/>
      <c r="N752" s="8"/>
      <c r="O752" s="50"/>
      <c r="P752" s="8"/>
      <c r="Q752" s="8"/>
      <c r="R752" s="8"/>
      <c r="S752" s="8"/>
      <c r="T752" s="8"/>
      <c r="U752" s="8"/>
      <c r="V752" s="8"/>
      <c r="W752" s="8"/>
      <c r="X752" s="8"/>
      <c r="Y752" s="8"/>
      <c r="Z752" s="8"/>
    </row>
    <row r="753" spans="1:26" ht="15.75" customHeight="1">
      <c r="A753" s="8"/>
      <c r="B753" s="8"/>
      <c r="C753" s="8"/>
      <c r="D753" s="8"/>
      <c r="E753" s="68"/>
      <c r="F753" s="68"/>
      <c r="G753" s="68"/>
      <c r="H753" s="68"/>
      <c r="I753" s="68"/>
      <c r="J753" s="68"/>
      <c r="K753" s="8"/>
      <c r="L753" s="8"/>
      <c r="M753" s="50"/>
      <c r="N753" s="8"/>
      <c r="O753" s="50"/>
      <c r="P753" s="8"/>
      <c r="Q753" s="8"/>
      <c r="R753" s="8"/>
      <c r="S753" s="8"/>
      <c r="T753" s="8"/>
      <c r="U753" s="8"/>
      <c r="V753" s="8"/>
      <c r="W753" s="8"/>
      <c r="X753" s="8"/>
      <c r="Y753" s="8"/>
      <c r="Z753" s="8"/>
    </row>
    <row r="754" spans="1:26" ht="15.75" customHeight="1">
      <c r="A754" s="8"/>
      <c r="B754" s="8"/>
      <c r="C754" s="8"/>
      <c r="D754" s="8"/>
      <c r="E754" s="68"/>
      <c r="F754" s="68"/>
      <c r="G754" s="68"/>
      <c r="H754" s="68"/>
      <c r="I754" s="68"/>
      <c r="J754" s="68"/>
      <c r="K754" s="8"/>
      <c r="L754" s="8"/>
      <c r="M754" s="50"/>
      <c r="N754" s="8"/>
      <c r="O754" s="50"/>
      <c r="P754" s="8"/>
      <c r="Q754" s="8"/>
      <c r="R754" s="8"/>
      <c r="S754" s="8"/>
      <c r="T754" s="8"/>
      <c r="U754" s="8"/>
      <c r="V754" s="8"/>
      <c r="W754" s="8"/>
      <c r="X754" s="8"/>
      <c r="Y754" s="8"/>
      <c r="Z754" s="8"/>
    </row>
    <row r="755" spans="1:26" ht="15.75" customHeight="1">
      <c r="A755" s="8"/>
      <c r="B755" s="8"/>
      <c r="C755" s="8"/>
      <c r="D755" s="8"/>
      <c r="E755" s="68"/>
      <c r="F755" s="68"/>
      <c r="G755" s="68"/>
      <c r="H755" s="68"/>
      <c r="I755" s="68"/>
      <c r="J755" s="68"/>
      <c r="K755" s="8"/>
      <c r="L755" s="8"/>
      <c r="M755" s="50"/>
      <c r="N755" s="8"/>
      <c r="O755" s="50"/>
      <c r="P755" s="8"/>
      <c r="Q755" s="8"/>
      <c r="R755" s="8"/>
      <c r="S755" s="8"/>
      <c r="T755" s="8"/>
      <c r="U755" s="8"/>
      <c r="V755" s="8"/>
      <c r="W755" s="8"/>
      <c r="X755" s="8"/>
      <c r="Y755" s="8"/>
      <c r="Z755" s="8"/>
    </row>
    <row r="756" spans="1:26" ht="15.75" customHeight="1">
      <c r="A756" s="8"/>
      <c r="B756" s="8"/>
      <c r="C756" s="8"/>
      <c r="D756" s="8"/>
      <c r="E756" s="68"/>
      <c r="F756" s="68"/>
      <c r="G756" s="68"/>
      <c r="H756" s="68"/>
      <c r="I756" s="68"/>
      <c r="J756" s="68"/>
      <c r="K756" s="8"/>
      <c r="L756" s="8"/>
      <c r="M756" s="50"/>
      <c r="N756" s="8"/>
      <c r="O756" s="50"/>
      <c r="P756" s="8"/>
      <c r="Q756" s="8"/>
      <c r="R756" s="8"/>
      <c r="S756" s="8"/>
      <c r="T756" s="8"/>
      <c r="U756" s="8"/>
      <c r="V756" s="8"/>
      <c r="W756" s="8"/>
      <c r="X756" s="8"/>
      <c r="Y756" s="8"/>
      <c r="Z756" s="8"/>
    </row>
    <row r="757" spans="1:26" ht="15.75" customHeight="1">
      <c r="A757" s="8"/>
      <c r="B757" s="8"/>
      <c r="C757" s="8"/>
      <c r="D757" s="8"/>
      <c r="E757" s="68"/>
      <c r="F757" s="68"/>
      <c r="G757" s="68"/>
      <c r="H757" s="68"/>
      <c r="I757" s="68"/>
      <c r="J757" s="68"/>
      <c r="K757" s="8"/>
      <c r="L757" s="8"/>
      <c r="M757" s="50"/>
      <c r="N757" s="8"/>
      <c r="O757" s="50"/>
      <c r="P757" s="8"/>
      <c r="Q757" s="8"/>
      <c r="R757" s="8"/>
      <c r="S757" s="8"/>
      <c r="T757" s="8"/>
      <c r="U757" s="8"/>
      <c r="V757" s="8"/>
      <c r="W757" s="8"/>
      <c r="X757" s="8"/>
      <c r="Y757" s="8"/>
      <c r="Z757" s="8"/>
    </row>
    <row r="758" spans="1:26" ht="15.75" customHeight="1">
      <c r="A758" s="8"/>
      <c r="B758" s="8"/>
      <c r="C758" s="8"/>
      <c r="D758" s="8"/>
      <c r="E758" s="68"/>
      <c r="F758" s="68"/>
      <c r="G758" s="68"/>
      <c r="H758" s="68"/>
      <c r="I758" s="68"/>
      <c r="J758" s="68"/>
      <c r="K758" s="8"/>
      <c r="L758" s="8"/>
      <c r="M758" s="50"/>
      <c r="N758" s="8"/>
      <c r="O758" s="50"/>
      <c r="P758" s="8"/>
      <c r="Q758" s="8"/>
      <c r="R758" s="8"/>
      <c r="S758" s="8"/>
      <c r="T758" s="8"/>
      <c r="U758" s="8"/>
      <c r="V758" s="8"/>
      <c r="W758" s="8"/>
      <c r="X758" s="8"/>
      <c r="Y758" s="8"/>
      <c r="Z758" s="8"/>
    </row>
    <row r="759" spans="1:26" ht="15.75" customHeight="1">
      <c r="A759" s="8"/>
      <c r="B759" s="8"/>
      <c r="C759" s="8"/>
      <c r="D759" s="8"/>
      <c r="E759" s="68"/>
      <c r="F759" s="68"/>
      <c r="G759" s="68"/>
      <c r="H759" s="68"/>
      <c r="I759" s="68"/>
      <c r="J759" s="68"/>
      <c r="K759" s="8"/>
      <c r="L759" s="8"/>
      <c r="M759" s="50"/>
      <c r="N759" s="8"/>
      <c r="O759" s="50"/>
      <c r="P759" s="8"/>
      <c r="Q759" s="8"/>
      <c r="R759" s="8"/>
      <c r="S759" s="8"/>
      <c r="T759" s="8"/>
      <c r="U759" s="8"/>
      <c r="V759" s="8"/>
      <c r="W759" s="8"/>
      <c r="X759" s="8"/>
      <c r="Y759" s="8"/>
      <c r="Z759" s="8"/>
    </row>
    <row r="760" spans="1:26" ht="15.75" customHeight="1">
      <c r="A760" s="8"/>
      <c r="B760" s="8"/>
      <c r="C760" s="8"/>
      <c r="D760" s="8"/>
      <c r="E760" s="68"/>
      <c r="F760" s="68"/>
      <c r="G760" s="68"/>
      <c r="H760" s="68"/>
      <c r="I760" s="68"/>
      <c r="J760" s="68"/>
      <c r="K760" s="8"/>
      <c r="L760" s="8"/>
      <c r="M760" s="50"/>
      <c r="N760" s="8"/>
      <c r="O760" s="50"/>
      <c r="P760" s="8"/>
      <c r="Q760" s="8"/>
      <c r="R760" s="8"/>
      <c r="S760" s="8"/>
      <c r="T760" s="8"/>
      <c r="U760" s="8"/>
      <c r="V760" s="8"/>
      <c r="W760" s="8"/>
      <c r="X760" s="8"/>
      <c r="Y760" s="8"/>
      <c r="Z760" s="8"/>
    </row>
    <row r="761" spans="1:26" ht="15.75" customHeight="1">
      <c r="A761" s="8"/>
      <c r="B761" s="8"/>
      <c r="C761" s="8"/>
      <c r="D761" s="8"/>
      <c r="E761" s="68"/>
      <c r="F761" s="68"/>
      <c r="G761" s="68"/>
      <c r="H761" s="68"/>
      <c r="I761" s="68"/>
      <c r="J761" s="68"/>
      <c r="K761" s="8"/>
      <c r="L761" s="8"/>
      <c r="M761" s="50"/>
      <c r="N761" s="8"/>
      <c r="O761" s="50"/>
      <c r="P761" s="8"/>
      <c r="Q761" s="8"/>
      <c r="R761" s="8"/>
      <c r="S761" s="8"/>
      <c r="T761" s="8"/>
      <c r="U761" s="8"/>
      <c r="V761" s="8"/>
      <c r="W761" s="8"/>
      <c r="X761" s="8"/>
      <c r="Y761" s="8"/>
      <c r="Z761" s="8"/>
    </row>
    <row r="762" spans="1:26" ht="15.75" customHeight="1">
      <c r="A762" s="8"/>
      <c r="B762" s="8"/>
      <c r="C762" s="8"/>
      <c r="D762" s="8"/>
      <c r="E762" s="68"/>
      <c r="F762" s="68"/>
      <c r="G762" s="68"/>
      <c r="H762" s="68"/>
      <c r="I762" s="68"/>
      <c r="J762" s="68"/>
      <c r="K762" s="8"/>
      <c r="L762" s="8"/>
      <c r="M762" s="50"/>
      <c r="N762" s="8"/>
      <c r="O762" s="50"/>
      <c r="P762" s="8"/>
      <c r="Q762" s="8"/>
      <c r="R762" s="8"/>
      <c r="S762" s="8"/>
      <c r="T762" s="8"/>
      <c r="U762" s="8"/>
      <c r="V762" s="8"/>
      <c r="W762" s="8"/>
      <c r="X762" s="8"/>
      <c r="Y762" s="8"/>
      <c r="Z762" s="8"/>
    </row>
    <row r="763" spans="1:26" ht="15.75" customHeight="1">
      <c r="A763" s="8"/>
      <c r="B763" s="8"/>
      <c r="C763" s="8"/>
      <c r="D763" s="8"/>
      <c r="E763" s="68"/>
      <c r="F763" s="68"/>
      <c r="G763" s="68"/>
      <c r="H763" s="68"/>
      <c r="I763" s="68"/>
      <c r="J763" s="68"/>
      <c r="K763" s="8"/>
      <c r="L763" s="8"/>
      <c r="M763" s="50"/>
      <c r="N763" s="8"/>
      <c r="O763" s="50"/>
      <c r="P763" s="8"/>
      <c r="Q763" s="8"/>
      <c r="R763" s="8"/>
      <c r="S763" s="8"/>
      <c r="T763" s="8"/>
      <c r="U763" s="8"/>
      <c r="V763" s="8"/>
      <c r="W763" s="8"/>
      <c r="X763" s="8"/>
      <c r="Y763" s="8"/>
      <c r="Z763" s="8"/>
    </row>
    <row r="764" spans="1:26" ht="15.75" customHeight="1">
      <c r="A764" s="8"/>
      <c r="B764" s="8"/>
      <c r="C764" s="8"/>
      <c r="D764" s="8"/>
      <c r="E764" s="68"/>
      <c r="F764" s="68"/>
      <c r="G764" s="68"/>
      <c r="H764" s="68"/>
      <c r="I764" s="68"/>
      <c r="J764" s="68"/>
      <c r="K764" s="8"/>
      <c r="L764" s="8"/>
      <c r="M764" s="50"/>
      <c r="N764" s="8"/>
      <c r="O764" s="50"/>
      <c r="P764" s="8"/>
      <c r="Q764" s="8"/>
      <c r="R764" s="8"/>
      <c r="S764" s="8"/>
      <c r="T764" s="8"/>
      <c r="U764" s="8"/>
      <c r="V764" s="8"/>
      <c r="W764" s="8"/>
      <c r="X764" s="8"/>
      <c r="Y764" s="8"/>
      <c r="Z764" s="8"/>
    </row>
    <row r="765" spans="1:26" ht="15.75" customHeight="1">
      <c r="A765" s="8"/>
      <c r="B765" s="8"/>
      <c r="C765" s="8"/>
      <c r="D765" s="8"/>
      <c r="E765" s="68"/>
      <c r="F765" s="68"/>
      <c r="G765" s="68"/>
      <c r="H765" s="68"/>
      <c r="I765" s="68"/>
      <c r="J765" s="68"/>
      <c r="K765" s="8"/>
      <c r="L765" s="8"/>
      <c r="M765" s="50"/>
      <c r="N765" s="8"/>
      <c r="O765" s="50"/>
      <c r="P765" s="8"/>
      <c r="Q765" s="8"/>
      <c r="R765" s="8"/>
      <c r="S765" s="8"/>
      <c r="T765" s="8"/>
      <c r="U765" s="8"/>
      <c r="V765" s="8"/>
      <c r="W765" s="8"/>
      <c r="X765" s="8"/>
      <c r="Y765" s="8"/>
      <c r="Z765" s="8"/>
    </row>
    <row r="766" spans="1:26" ht="15.75" customHeight="1">
      <c r="A766" s="8"/>
      <c r="B766" s="8"/>
      <c r="C766" s="8"/>
      <c r="D766" s="8"/>
      <c r="E766" s="68"/>
      <c r="F766" s="68"/>
      <c r="G766" s="68"/>
      <c r="H766" s="68"/>
      <c r="I766" s="68"/>
      <c r="J766" s="68"/>
      <c r="K766" s="8"/>
      <c r="L766" s="8"/>
      <c r="M766" s="50"/>
      <c r="N766" s="8"/>
      <c r="O766" s="50"/>
      <c r="P766" s="8"/>
      <c r="Q766" s="8"/>
      <c r="R766" s="8"/>
      <c r="S766" s="8"/>
      <c r="T766" s="8"/>
      <c r="U766" s="8"/>
      <c r="V766" s="8"/>
      <c r="W766" s="8"/>
      <c r="X766" s="8"/>
      <c r="Y766" s="8"/>
      <c r="Z766" s="8"/>
    </row>
    <row r="767" spans="1:26" ht="15.75" customHeight="1">
      <c r="A767" s="8"/>
      <c r="B767" s="8"/>
      <c r="C767" s="8"/>
      <c r="D767" s="8"/>
      <c r="E767" s="68"/>
      <c r="F767" s="68"/>
      <c r="G767" s="68"/>
      <c r="H767" s="68"/>
      <c r="I767" s="68"/>
      <c r="J767" s="68"/>
      <c r="K767" s="8"/>
      <c r="L767" s="8"/>
      <c r="M767" s="50"/>
      <c r="N767" s="8"/>
      <c r="O767" s="50"/>
      <c r="P767" s="8"/>
      <c r="Q767" s="8"/>
      <c r="R767" s="8"/>
      <c r="S767" s="8"/>
      <c r="T767" s="8"/>
      <c r="U767" s="8"/>
      <c r="V767" s="8"/>
      <c r="W767" s="8"/>
      <c r="X767" s="8"/>
      <c r="Y767" s="8"/>
      <c r="Z767" s="8"/>
    </row>
    <row r="768" spans="1:26" ht="15.75" customHeight="1">
      <c r="A768" s="8"/>
      <c r="B768" s="8"/>
      <c r="C768" s="8"/>
      <c r="D768" s="8"/>
      <c r="E768" s="68"/>
      <c r="F768" s="68"/>
      <c r="G768" s="68"/>
      <c r="H768" s="68"/>
      <c r="I768" s="68"/>
      <c r="J768" s="68"/>
      <c r="K768" s="8"/>
      <c r="L768" s="8"/>
      <c r="M768" s="50"/>
      <c r="N768" s="8"/>
      <c r="O768" s="50"/>
      <c r="P768" s="8"/>
      <c r="Q768" s="8"/>
      <c r="R768" s="8"/>
      <c r="S768" s="8"/>
      <c r="T768" s="8"/>
      <c r="U768" s="8"/>
      <c r="V768" s="8"/>
      <c r="W768" s="8"/>
      <c r="X768" s="8"/>
      <c r="Y768" s="8"/>
      <c r="Z768" s="8"/>
    </row>
    <row r="769" spans="1:26" ht="15.75" customHeight="1">
      <c r="A769" s="8"/>
      <c r="B769" s="8"/>
      <c r="C769" s="8"/>
      <c r="D769" s="8"/>
      <c r="E769" s="68"/>
      <c r="F769" s="68"/>
      <c r="G769" s="68"/>
      <c r="H769" s="68"/>
      <c r="I769" s="68"/>
      <c r="J769" s="68"/>
      <c r="K769" s="8"/>
      <c r="L769" s="8"/>
      <c r="M769" s="50"/>
      <c r="N769" s="8"/>
      <c r="O769" s="50"/>
      <c r="P769" s="8"/>
      <c r="Q769" s="8"/>
      <c r="R769" s="8"/>
      <c r="S769" s="8"/>
      <c r="T769" s="8"/>
      <c r="U769" s="8"/>
      <c r="V769" s="8"/>
      <c r="W769" s="8"/>
      <c r="X769" s="8"/>
      <c r="Y769" s="8"/>
      <c r="Z769" s="8"/>
    </row>
    <row r="770" spans="1:26" ht="15.75" customHeight="1">
      <c r="A770" s="8"/>
      <c r="B770" s="8"/>
      <c r="C770" s="8"/>
      <c r="D770" s="8"/>
      <c r="E770" s="68"/>
      <c r="F770" s="68"/>
      <c r="G770" s="68"/>
      <c r="H770" s="68"/>
      <c r="I770" s="68"/>
      <c r="J770" s="68"/>
      <c r="K770" s="8"/>
      <c r="L770" s="8"/>
      <c r="M770" s="50"/>
      <c r="N770" s="8"/>
      <c r="O770" s="50"/>
      <c r="P770" s="8"/>
      <c r="Q770" s="8"/>
      <c r="R770" s="8"/>
      <c r="S770" s="8"/>
      <c r="T770" s="8"/>
      <c r="U770" s="8"/>
      <c r="V770" s="8"/>
      <c r="W770" s="8"/>
      <c r="X770" s="8"/>
      <c r="Y770" s="8"/>
      <c r="Z770" s="8"/>
    </row>
    <row r="771" spans="1:26" ht="15.75" customHeight="1">
      <c r="A771" s="8"/>
      <c r="B771" s="8"/>
      <c r="C771" s="8"/>
      <c r="D771" s="8"/>
      <c r="E771" s="68"/>
      <c r="F771" s="68"/>
      <c r="G771" s="68"/>
      <c r="H771" s="68"/>
      <c r="I771" s="68"/>
      <c r="J771" s="68"/>
      <c r="K771" s="8"/>
      <c r="L771" s="8"/>
      <c r="M771" s="50"/>
      <c r="N771" s="8"/>
      <c r="O771" s="50"/>
      <c r="P771" s="8"/>
      <c r="Q771" s="8"/>
      <c r="R771" s="8"/>
      <c r="S771" s="8"/>
      <c r="T771" s="8"/>
      <c r="U771" s="8"/>
      <c r="V771" s="8"/>
      <c r="W771" s="8"/>
      <c r="X771" s="8"/>
      <c r="Y771" s="8"/>
      <c r="Z771" s="8"/>
    </row>
    <row r="772" spans="1:26" ht="15.75" customHeight="1">
      <c r="A772" s="8"/>
      <c r="B772" s="8"/>
      <c r="C772" s="8"/>
      <c r="D772" s="8"/>
      <c r="E772" s="68"/>
      <c r="F772" s="68"/>
      <c r="G772" s="68"/>
      <c r="H772" s="68"/>
      <c r="I772" s="68"/>
      <c r="J772" s="68"/>
      <c r="K772" s="8"/>
      <c r="L772" s="8"/>
      <c r="M772" s="50"/>
      <c r="N772" s="8"/>
      <c r="O772" s="50"/>
      <c r="P772" s="8"/>
      <c r="Q772" s="8"/>
      <c r="R772" s="8"/>
      <c r="S772" s="8"/>
      <c r="T772" s="8"/>
      <c r="U772" s="8"/>
      <c r="V772" s="8"/>
      <c r="W772" s="8"/>
      <c r="X772" s="8"/>
      <c r="Y772" s="8"/>
      <c r="Z772" s="8"/>
    </row>
    <row r="773" spans="1:26" ht="15.75" customHeight="1">
      <c r="A773" s="8"/>
      <c r="B773" s="8"/>
      <c r="C773" s="8"/>
      <c r="D773" s="8"/>
      <c r="E773" s="68"/>
      <c r="F773" s="68"/>
      <c r="G773" s="68"/>
      <c r="H773" s="68"/>
      <c r="I773" s="68"/>
      <c r="J773" s="68"/>
      <c r="K773" s="8"/>
      <c r="L773" s="8"/>
      <c r="M773" s="50"/>
      <c r="N773" s="8"/>
      <c r="O773" s="50"/>
      <c r="P773" s="8"/>
      <c r="Q773" s="8"/>
      <c r="R773" s="8"/>
      <c r="S773" s="8"/>
      <c r="T773" s="8"/>
      <c r="U773" s="8"/>
      <c r="V773" s="8"/>
      <c r="W773" s="8"/>
      <c r="X773" s="8"/>
      <c r="Y773" s="8"/>
      <c r="Z773" s="8"/>
    </row>
    <row r="774" spans="1:26" ht="15.75" customHeight="1">
      <c r="A774" s="8"/>
      <c r="B774" s="8"/>
      <c r="C774" s="8"/>
      <c r="D774" s="8"/>
      <c r="E774" s="68"/>
      <c r="F774" s="68"/>
      <c r="G774" s="68"/>
      <c r="H774" s="68"/>
      <c r="I774" s="68"/>
      <c r="J774" s="68"/>
      <c r="K774" s="8"/>
      <c r="L774" s="8"/>
      <c r="M774" s="50"/>
      <c r="N774" s="8"/>
      <c r="O774" s="50"/>
      <c r="P774" s="8"/>
      <c r="Q774" s="8"/>
      <c r="R774" s="8"/>
      <c r="S774" s="8"/>
      <c r="T774" s="8"/>
      <c r="U774" s="8"/>
      <c r="V774" s="8"/>
      <c r="W774" s="8"/>
      <c r="X774" s="8"/>
      <c r="Y774" s="8"/>
      <c r="Z774" s="8"/>
    </row>
    <row r="775" spans="1:26" ht="15.75" customHeight="1">
      <c r="A775" s="8"/>
      <c r="B775" s="8"/>
      <c r="C775" s="8"/>
      <c r="D775" s="8"/>
      <c r="E775" s="68"/>
      <c r="F775" s="68"/>
      <c r="G775" s="68"/>
      <c r="H775" s="68"/>
      <c r="I775" s="68"/>
      <c r="J775" s="68"/>
      <c r="K775" s="8"/>
      <c r="L775" s="8"/>
      <c r="M775" s="50"/>
      <c r="N775" s="8"/>
      <c r="O775" s="50"/>
      <c r="P775" s="8"/>
      <c r="Q775" s="8"/>
      <c r="R775" s="8"/>
      <c r="S775" s="8"/>
      <c r="T775" s="8"/>
      <c r="U775" s="8"/>
      <c r="V775" s="8"/>
      <c r="W775" s="8"/>
      <c r="X775" s="8"/>
      <c r="Y775" s="8"/>
      <c r="Z775" s="8"/>
    </row>
    <row r="776" spans="1:26" ht="15.75" customHeight="1">
      <c r="A776" s="8"/>
      <c r="B776" s="8"/>
      <c r="C776" s="8"/>
      <c r="D776" s="8"/>
      <c r="E776" s="68"/>
      <c r="F776" s="68"/>
      <c r="G776" s="68"/>
      <c r="H776" s="68"/>
      <c r="I776" s="68"/>
      <c r="J776" s="68"/>
      <c r="K776" s="8"/>
      <c r="L776" s="8"/>
      <c r="M776" s="50"/>
      <c r="N776" s="8"/>
      <c r="O776" s="50"/>
      <c r="P776" s="8"/>
      <c r="Q776" s="8"/>
      <c r="R776" s="8"/>
      <c r="S776" s="8"/>
      <c r="T776" s="8"/>
      <c r="U776" s="8"/>
      <c r="V776" s="8"/>
      <c r="W776" s="8"/>
      <c r="X776" s="8"/>
      <c r="Y776" s="8"/>
      <c r="Z776" s="8"/>
    </row>
    <row r="777" spans="1:26" ht="15.75" customHeight="1">
      <c r="A777" s="8"/>
      <c r="B777" s="8"/>
      <c r="C777" s="8"/>
      <c r="D777" s="8"/>
      <c r="E777" s="68"/>
      <c r="F777" s="68"/>
      <c r="G777" s="68"/>
      <c r="H777" s="68"/>
      <c r="I777" s="68"/>
      <c r="J777" s="68"/>
      <c r="K777" s="8"/>
      <c r="L777" s="8"/>
      <c r="M777" s="50"/>
      <c r="N777" s="8"/>
      <c r="O777" s="50"/>
      <c r="P777" s="8"/>
      <c r="Q777" s="8"/>
      <c r="R777" s="8"/>
      <c r="S777" s="8"/>
      <c r="T777" s="8"/>
      <c r="U777" s="8"/>
      <c r="V777" s="8"/>
      <c r="W777" s="8"/>
      <c r="X777" s="8"/>
      <c r="Y777" s="8"/>
      <c r="Z777" s="8"/>
    </row>
    <row r="778" spans="1:26" ht="15.75" customHeight="1">
      <c r="A778" s="8"/>
      <c r="B778" s="8"/>
      <c r="C778" s="8"/>
      <c r="D778" s="8"/>
      <c r="E778" s="68"/>
      <c r="F778" s="68"/>
      <c r="G778" s="68"/>
      <c r="H778" s="68"/>
      <c r="I778" s="68"/>
      <c r="J778" s="68"/>
      <c r="K778" s="8"/>
      <c r="L778" s="8"/>
      <c r="M778" s="50"/>
      <c r="N778" s="8"/>
      <c r="O778" s="50"/>
      <c r="P778" s="8"/>
      <c r="Q778" s="8"/>
      <c r="R778" s="8"/>
      <c r="S778" s="8"/>
      <c r="T778" s="8"/>
      <c r="U778" s="8"/>
      <c r="V778" s="8"/>
      <c r="W778" s="8"/>
      <c r="X778" s="8"/>
      <c r="Y778" s="8"/>
      <c r="Z778" s="8"/>
    </row>
    <row r="779" spans="1:26" ht="15.75" customHeight="1">
      <c r="A779" s="8"/>
      <c r="B779" s="8"/>
      <c r="C779" s="8"/>
      <c r="D779" s="8"/>
      <c r="E779" s="68"/>
      <c r="F779" s="68"/>
      <c r="G779" s="68"/>
      <c r="H779" s="68"/>
      <c r="I779" s="68"/>
      <c r="J779" s="68"/>
      <c r="K779" s="8"/>
      <c r="L779" s="8"/>
      <c r="M779" s="50"/>
      <c r="N779" s="8"/>
      <c r="O779" s="50"/>
      <c r="P779" s="8"/>
      <c r="Q779" s="8"/>
      <c r="R779" s="8"/>
      <c r="S779" s="8"/>
      <c r="T779" s="8"/>
      <c r="U779" s="8"/>
      <c r="V779" s="8"/>
      <c r="W779" s="8"/>
      <c r="X779" s="8"/>
      <c r="Y779" s="8"/>
      <c r="Z779" s="8"/>
    </row>
    <row r="780" spans="1:26" ht="15.75" customHeight="1">
      <c r="A780" s="8"/>
      <c r="B780" s="8"/>
      <c r="C780" s="8"/>
      <c r="D780" s="8"/>
      <c r="E780" s="68"/>
      <c r="F780" s="68"/>
      <c r="G780" s="68"/>
      <c r="H780" s="68"/>
      <c r="I780" s="68"/>
      <c r="J780" s="68"/>
      <c r="K780" s="8"/>
      <c r="L780" s="8"/>
      <c r="M780" s="50"/>
      <c r="N780" s="8"/>
      <c r="O780" s="50"/>
      <c r="P780" s="8"/>
      <c r="Q780" s="8"/>
      <c r="R780" s="8"/>
      <c r="S780" s="8"/>
      <c r="T780" s="8"/>
      <c r="U780" s="8"/>
      <c r="V780" s="8"/>
      <c r="W780" s="8"/>
      <c r="X780" s="8"/>
      <c r="Y780" s="8"/>
      <c r="Z780" s="8"/>
    </row>
    <row r="781" spans="1:26" ht="15.75" customHeight="1">
      <c r="A781" s="8"/>
      <c r="B781" s="8"/>
      <c r="C781" s="8"/>
      <c r="D781" s="8"/>
      <c r="E781" s="68"/>
      <c r="F781" s="68"/>
      <c r="G781" s="68"/>
      <c r="H781" s="68"/>
      <c r="I781" s="68"/>
      <c r="J781" s="68"/>
      <c r="K781" s="8"/>
      <c r="L781" s="8"/>
      <c r="M781" s="50"/>
      <c r="N781" s="8"/>
      <c r="O781" s="50"/>
      <c r="P781" s="8"/>
      <c r="Q781" s="8"/>
      <c r="R781" s="8"/>
      <c r="S781" s="8"/>
      <c r="T781" s="8"/>
      <c r="U781" s="8"/>
      <c r="V781" s="8"/>
      <c r="W781" s="8"/>
      <c r="X781" s="8"/>
      <c r="Y781" s="8"/>
      <c r="Z781" s="8"/>
    </row>
    <row r="782" spans="1:26" ht="15.75" customHeight="1">
      <c r="A782" s="8"/>
      <c r="B782" s="8"/>
      <c r="C782" s="8"/>
      <c r="D782" s="8"/>
      <c r="E782" s="68"/>
      <c r="F782" s="68"/>
      <c r="G782" s="68"/>
      <c r="H782" s="68"/>
      <c r="I782" s="68"/>
      <c r="J782" s="68"/>
      <c r="K782" s="8"/>
      <c r="L782" s="8"/>
      <c r="M782" s="50"/>
      <c r="N782" s="8"/>
      <c r="O782" s="50"/>
      <c r="P782" s="8"/>
      <c r="Q782" s="8"/>
      <c r="R782" s="8"/>
      <c r="S782" s="8"/>
      <c r="T782" s="8"/>
      <c r="U782" s="8"/>
      <c r="V782" s="8"/>
      <c r="W782" s="8"/>
      <c r="X782" s="8"/>
      <c r="Y782" s="8"/>
      <c r="Z782" s="8"/>
    </row>
    <row r="783" spans="1:26" ht="15.75" customHeight="1">
      <c r="A783" s="8"/>
      <c r="B783" s="8"/>
      <c r="C783" s="8"/>
      <c r="D783" s="8"/>
      <c r="E783" s="68"/>
      <c r="F783" s="68"/>
      <c r="G783" s="68"/>
      <c r="H783" s="68"/>
      <c r="I783" s="68"/>
      <c r="J783" s="68"/>
      <c r="K783" s="8"/>
      <c r="L783" s="8"/>
      <c r="M783" s="50"/>
      <c r="N783" s="8"/>
      <c r="O783" s="50"/>
      <c r="P783" s="8"/>
      <c r="Q783" s="8"/>
      <c r="R783" s="8"/>
      <c r="S783" s="8"/>
      <c r="T783" s="8"/>
      <c r="U783" s="8"/>
      <c r="V783" s="8"/>
      <c r="W783" s="8"/>
      <c r="X783" s="8"/>
      <c r="Y783" s="8"/>
      <c r="Z783" s="8"/>
    </row>
    <row r="784" spans="1:26" ht="15.75" customHeight="1">
      <c r="A784" s="8"/>
      <c r="B784" s="8"/>
      <c r="C784" s="8"/>
      <c r="D784" s="8"/>
      <c r="E784" s="68"/>
      <c r="F784" s="68"/>
      <c r="G784" s="68"/>
      <c r="H784" s="68"/>
      <c r="I784" s="68"/>
      <c r="J784" s="68"/>
      <c r="K784" s="8"/>
      <c r="L784" s="8"/>
      <c r="M784" s="50"/>
      <c r="N784" s="8"/>
      <c r="O784" s="50"/>
      <c r="P784" s="8"/>
      <c r="Q784" s="8"/>
      <c r="R784" s="8"/>
      <c r="S784" s="8"/>
      <c r="T784" s="8"/>
      <c r="U784" s="8"/>
      <c r="V784" s="8"/>
      <c r="W784" s="8"/>
      <c r="X784" s="8"/>
      <c r="Y784" s="8"/>
      <c r="Z784" s="8"/>
    </row>
    <row r="785" spans="1:26" ht="15.75" customHeight="1">
      <c r="A785" s="8"/>
      <c r="B785" s="8"/>
      <c r="C785" s="8"/>
      <c r="D785" s="8"/>
      <c r="E785" s="68"/>
      <c r="F785" s="68"/>
      <c r="G785" s="68"/>
      <c r="H785" s="68"/>
      <c r="I785" s="68"/>
      <c r="J785" s="68"/>
      <c r="K785" s="8"/>
      <c r="L785" s="8"/>
      <c r="M785" s="50"/>
      <c r="N785" s="8"/>
      <c r="O785" s="50"/>
      <c r="P785" s="8"/>
      <c r="Q785" s="8"/>
      <c r="R785" s="8"/>
      <c r="S785" s="8"/>
      <c r="T785" s="8"/>
      <c r="U785" s="8"/>
      <c r="V785" s="8"/>
      <c r="W785" s="8"/>
      <c r="X785" s="8"/>
      <c r="Y785" s="8"/>
      <c r="Z785" s="8"/>
    </row>
    <row r="786" spans="1:26" ht="15.75" customHeight="1">
      <c r="A786" s="8"/>
      <c r="B786" s="8"/>
      <c r="C786" s="8"/>
      <c r="D786" s="8"/>
      <c r="E786" s="68"/>
      <c r="F786" s="68"/>
      <c r="G786" s="68"/>
      <c r="H786" s="68"/>
      <c r="I786" s="68"/>
      <c r="J786" s="68"/>
      <c r="K786" s="8"/>
      <c r="L786" s="8"/>
      <c r="M786" s="50"/>
      <c r="N786" s="8"/>
      <c r="O786" s="50"/>
      <c r="P786" s="8"/>
      <c r="Q786" s="8"/>
      <c r="R786" s="8"/>
      <c r="S786" s="8"/>
      <c r="T786" s="8"/>
      <c r="U786" s="8"/>
      <c r="V786" s="8"/>
      <c r="W786" s="8"/>
      <c r="X786" s="8"/>
      <c r="Y786" s="8"/>
      <c r="Z786" s="8"/>
    </row>
    <row r="787" spans="1:26" ht="15.75" customHeight="1">
      <c r="A787" s="8"/>
      <c r="B787" s="8"/>
      <c r="C787" s="8"/>
      <c r="D787" s="8"/>
      <c r="E787" s="68"/>
      <c r="F787" s="68"/>
      <c r="G787" s="68"/>
      <c r="H787" s="68"/>
      <c r="I787" s="68"/>
      <c r="J787" s="68"/>
      <c r="K787" s="8"/>
      <c r="L787" s="8"/>
      <c r="M787" s="50"/>
      <c r="N787" s="8"/>
      <c r="O787" s="50"/>
      <c r="P787" s="8"/>
      <c r="Q787" s="8"/>
      <c r="R787" s="8"/>
      <c r="S787" s="8"/>
      <c r="T787" s="8"/>
      <c r="U787" s="8"/>
      <c r="V787" s="8"/>
      <c r="W787" s="8"/>
      <c r="X787" s="8"/>
      <c r="Y787" s="8"/>
      <c r="Z787" s="8"/>
    </row>
    <row r="788" spans="1:26" ht="15.75" customHeight="1">
      <c r="A788" s="8"/>
      <c r="B788" s="8"/>
      <c r="C788" s="8"/>
      <c r="D788" s="8"/>
      <c r="E788" s="68"/>
      <c r="F788" s="68"/>
      <c r="G788" s="68"/>
      <c r="H788" s="68"/>
      <c r="I788" s="68"/>
      <c r="J788" s="68"/>
      <c r="K788" s="8"/>
      <c r="L788" s="8"/>
      <c r="M788" s="50"/>
      <c r="N788" s="8"/>
      <c r="O788" s="50"/>
      <c r="P788" s="8"/>
      <c r="Q788" s="8"/>
      <c r="R788" s="8"/>
      <c r="S788" s="8"/>
      <c r="T788" s="8"/>
      <c r="U788" s="8"/>
      <c r="V788" s="8"/>
      <c r="W788" s="8"/>
      <c r="X788" s="8"/>
      <c r="Y788" s="8"/>
      <c r="Z788" s="8"/>
    </row>
    <row r="789" spans="1:26" ht="15.75" customHeight="1">
      <c r="A789" s="8"/>
      <c r="B789" s="8"/>
      <c r="C789" s="8"/>
      <c r="D789" s="8"/>
      <c r="E789" s="68"/>
      <c r="F789" s="68"/>
      <c r="G789" s="68"/>
      <c r="H789" s="68"/>
      <c r="I789" s="68"/>
      <c r="J789" s="68"/>
      <c r="K789" s="8"/>
      <c r="L789" s="8"/>
      <c r="M789" s="50"/>
      <c r="N789" s="8"/>
      <c r="O789" s="50"/>
      <c r="P789" s="8"/>
      <c r="Q789" s="8"/>
      <c r="R789" s="8"/>
      <c r="S789" s="8"/>
      <c r="T789" s="8"/>
      <c r="U789" s="8"/>
      <c r="V789" s="8"/>
      <c r="W789" s="8"/>
      <c r="X789" s="8"/>
      <c r="Y789" s="8"/>
      <c r="Z789" s="8"/>
    </row>
    <row r="790" spans="1:26" ht="15.75" customHeight="1">
      <c r="A790" s="8"/>
      <c r="B790" s="8"/>
      <c r="C790" s="8"/>
      <c r="D790" s="8"/>
      <c r="E790" s="68"/>
      <c r="F790" s="68"/>
      <c r="G790" s="68"/>
      <c r="H790" s="68"/>
      <c r="I790" s="68"/>
      <c r="J790" s="68"/>
      <c r="K790" s="8"/>
      <c r="L790" s="8"/>
      <c r="M790" s="50"/>
      <c r="N790" s="8"/>
      <c r="O790" s="50"/>
      <c r="P790" s="8"/>
      <c r="Q790" s="8"/>
      <c r="R790" s="8"/>
      <c r="S790" s="8"/>
      <c r="T790" s="8"/>
      <c r="U790" s="8"/>
      <c r="V790" s="8"/>
      <c r="W790" s="8"/>
      <c r="X790" s="8"/>
      <c r="Y790" s="8"/>
      <c r="Z790" s="8"/>
    </row>
    <row r="791" spans="1:26" ht="15.75" customHeight="1">
      <c r="A791" s="8"/>
      <c r="B791" s="8"/>
      <c r="C791" s="8"/>
      <c r="D791" s="8"/>
      <c r="E791" s="68"/>
      <c r="F791" s="68"/>
      <c r="G791" s="68"/>
      <c r="H791" s="68"/>
      <c r="I791" s="68"/>
      <c r="J791" s="68"/>
      <c r="K791" s="8"/>
      <c r="L791" s="8"/>
      <c r="M791" s="50"/>
      <c r="N791" s="8"/>
      <c r="O791" s="50"/>
      <c r="P791" s="8"/>
      <c r="Q791" s="8"/>
      <c r="R791" s="8"/>
      <c r="S791" s="8"/>
      <c r="T791" s="8"/>
      <c r="U791" s="8"/>
      <c r="V791" s="8"/>
      <c r="W791" s="8"/>
      <c r="X791" s="8"/>
      <c r="Y791" s="8"/>
      <c r="Z791" s="8"/>
    </row>
    <row r="792" spans="1:26" ht="15.75" customHeight="1">
      <c r="A792" s="8"/>
      <c r="B792" s="8"/>
      <c r="C792" s="8"/>
      <c r="D792" s="8"/>
      <c r="E792" s="68"/>
      <c r="F792" s="68"/>
      <c r="G792" s="68"/>
      <c r="H792" s="68"/>
      <c r="I792" s="68"/>
      <c r="J792" s="68"/>
      <c r="K792" s="8"/>
      <c r="L792" s="8"/>
      <c r="M792" s="50"/>
      <c r="N792" s="8"/>
      <c r="O792" s="50"/>
      <c r="P792" s="8"/>
      <c r="Q792" s="8"/>
      <c r="R792" s="8"/>
      <c r="S792" s="8"/>
      <c r="T792" s="8"/>
      <c r="U792" s="8"/>
      <c r="V792" s="8"/>
      <c r="W792" s="8"/>
      <c r="X792" s="8"/>
      <c r="Y792" s="8"/>
      <c r="Z792" s="8"/>
    </row>
    <row r="793" spans="1:26" ht="15.75" customHeight="1">
      <c r="A793" s="8"/>
      <c r="B793" s="8"/>
      <c r="C793" s="8"/>
      <c r="D793" s="8"/>
      <c r="E793" s="68"/>
      <c r="F793" s="68"/>
      <c r="G793" s="68"/>
      <c r="H793" s="68"/>
      <c r="I793" s="68"/>
      <c r="J793" s="68"/>
      <c r="K793" s="8"/>
      <c r="L793" s="8"/>
      <c r="M793" s="50"/>
      <c r="N793" s="8"/>
      <c r="O793" s="50"/>
      <c r="P793" s="8"/>
      <c r="Q793" s="8"/>
      <c r="R793" s="8"/>
      <c r="S793" s="8"/>
      <c r="T793" s="8"/>
      <c r="U793" s="8"/>
      <c r="V793" s="8"/>
      <c r="W793" s="8"/>
      <c r="X793" s="8"/>
      <c r="Y793" s="8"/>
      <c r="Z793" s="8"/>
    </row>
    <row r="794" spans="1:26" ht="15.75" customHeight="1">
      <c r="A794" s="8"/>
      <c r="B794" s="8"/>
      <c r="C794" s="8"/>
      <c r="D794" s="8"/>
      <c r="E794" s="68"/>
      <c r="F794" s="68"/>
      <c r="G794" s="68"/>
      <c r="H794" s="68"/>
      <c r="I794" s="68"/>
      <c r="J794" s="68"/>
      <c r="K794" s="8"/>
      <c r="L794" s="8"/>
      <c r="M794" s="50"/>
      <c r="N794" s="8"/>
      <c r="O794" s="50"/>
      <c r="P794" s="8"/>
      <c r="Q794" s="8"/>
      <c r="R794" s="8"/>
      <c r="S794" s="8"/>
      <c r="T794" s="8"/>
      <c r="U794" s="8"/>
      <c r="V794" s="8"/>
      <c r="W794" s="8"/>
      <c r="X794" s="8"/>
      <c r="Y794" s="8"/>
      <c r="Z794" s="8"/>
    </row>
    <row r="795" spans="1:26" ht="15.75" customHeight="1">
      <c r="A795" s="8"/>
      <c r="B795" s="8"/>
      <c r="C795" s="8"/>
      <c r="D795" s="8"/>
      <c r="E795" s="68"/>
      <c r="F795" s="68"/>
      <c r="G795" s="68"/>
      <c r="H795" s="68"/>
      <c r="I795" s="68"/>
      <c r="J795" s="68"/>
      <c r="K795" s="8"/>
      <c r="L795" s="8"/>
      <c r="M795" s="50"/>
      <c r="N795" s="8"/>
      <c r="O795" s="50"/>
      <c r="P795" s="8"/>
      <c r="Q795" s="8"/>
      <c r="R795" s="8"/>
      <c r="S795" s="8"/>
      <c r="T795" s="8"/>
      <c r="U795" s="8"/>
      <c r="V795" s="8"/>
      <c r="W795" s="8"/>
      <c r="X795" s="8"/>
      <c r="Y795" s="8"/>
      <c r="Z795" s="8"/>
    </row>
    <row r="796" spans="1:26" ht="15.75" customHeight="1">
      <c r="A796" s="8"/>
      <c r="B796" s="8"/>
      <c r="C796" s="8"/>
      <c r="D796" s="8"/>
      <c r="E796" s="68"/>
      <c r="F796" s="68"/>
      <c r="G796" s="68"/>
      <c r="H796" s="68"/>
      <c r="I796" s="68"/>
      <c r="J796" s="68"/>
      <c r="K796" s="8"/>
      <c r="L796" s="8"/>
      <c r="M796" s="50"/>
      <c r="N796" s="8"/>
      <c r="O796" s="50"/>
      <c r="P796" s="8"/>
      <c r="Q796" s="8"/>
      <c r="R796" s="8"/>
      <c r="S796" s="8"/>
      <c r="T796" s="8"/>
      <c r="U796" s="8"/>
      <c r="V796" s="8"/>
      <c r="W796" s="8"/>
      <c r="X796" s="8"/>
      <c r="Y796" s="8"/>
      <c r="Z796" s="8"/>
    </row>
    <row r="797" spans="1:26" ht="15.75" customHeight="1">
      <c r="A797" s="8"/>
      <c r="B797" s="8"/>
      <c r="C797" s="8"/>
      <c r="D797" s="8"/>
      <c r="E797" s="68"/>
      <c r="F797" s="68"/>
      <c r="G797" s="68"/>
      <c r="H797" s="68"/>
      <c r="I797" s="68"/>
      <c r="J797" s="68"/>
      <c r="K797" s="8"/>
      <c r="L797" s="8"/>
      <c r="M797" s="50"/>
      <c r="N797" s="8"/>
      <c r="O797" s="50"/>
      <c r="P797" s="8"/>
      <c r="Q797" s="8"/>
      <c r="R797" s="8"/>
      <c r="S797" s="8"/>
      <c r="T797" s="8"/>
      <c r="U797" s="8"/>
      <c r="V797" s="8"/>
      <c r="W797" s="8"/>
      <c r="X797" s="8"/>
      <c r="Y797" s="8"/>
      <c r="Z797" s="8"/>
    </row>
    <row r="798" spans="1:26" ht="15.75" customHeight="1">
      <c r="A798" s="8"/>
      <c r="B798" s="8"/>
      <c r="C798" s="8"/>
      <c r="D798" s="8"/>
      <c r="E798" s="68"/>
      <c r="F798" s="68"/>
      <c r="G798" s="68"/>
      <c r="H798" s="68"/>
      <c r="I798" s="68"/>
      <c r="J798" s="68"/>
      <c r="K798" s="8"/>
      <c r="L798" s="8"/>
      <c r="M798" s="50"/>
      <c r="N798" s="8"/>
      <c r="O798" s="50"/>
      <c r="P798" s="8"/>
      <c r="Q798" s="8"/>
      <c r="R798" s="8"/>
      <c r="S798" s="8"/>
      <c r="T798" s="8"/>
      <c r="U798" s="8"/>
      <c r="V798" s="8"/>
      <c r="W798" s="8"/>
      <c r="X798" s="8"/>
      <c r="Y798" s="8"/>
      <c r="Z798" s="8"/>
    </row>
    <row r="799" spans="1:26" ht="15.75" customHeight="1">
      <c r="A799" s="8"/>
      <c r="B799" s="8"/>
      <c r="C799" s="8"/>
      <c r="D799" s="8"/>
      <c r="E799" s="68"/>
      <c r="F799" s="68"/>
      <c r="G799" s="68"/>
      <c r="H799" s="68"/>
      <c r="I799" s="68"/>
      <c r="J799" s="68"/>
      <c r="K799" s="8"/>
      <c r="L799" s="8"/>
      <c r="M799" s="50"/>
      <c r="N799" s="8"/>
      <c r="O799" s="50"/>
      <c r="P799" s="8"/>
      <c r="Q799" s="8"/>
      <c r="R799" s="8"/>
      <c r="S799" s="8"/>
      <c r="T799" s="8"/>
      <c r="U799" s="8"/>
      <c r="V799" s="8"/>
      <c r="W799" s="8"/>
      <c r="X799" s="8"/>
      <c r="Y799" s="8"/>
      <c r="Z799" s="8"/>
    </row>
    <row r="800" spans="1:26" ht="15.75" customHeight="1">
      <c r="A800" s="8"/>
      <c r="B800" s="8"/>
      <c r="C800" s="8"/>
      <c r="D800" s="8"/>
      <c r="E800" s="68"/>
      <c r="F800" s="68"/>
      <c r="G800" s="68"/>
      <c r="H800" s="68"/>
      <c r="I800" s="68"/>
      <c r="J800" s="68"/>
      <c r="K800" s="8"/>
      <c r="L800" s="8"/>
      <c r="M800" s="50"/>
      <c r="N800" s="8"/>
      <c r="O800" s="50"/>
      <c r="P800" s="8"/>
      <c r="Q800" s="8"/>
      <c r="R800" s="8"/>
      <c r="S800" s="8"/>
      <c r="T800" s="8"/>
      <c r="U800" s="8"/>
      <c r="V800" s="8"/>
      <c r="W800" s="8"/>
      <c r="X800" s="8"/>
      <c r="Y800" s="8"/>
      <c r="Z800" s="8"/>
    </row>
    <row r="801" spans="1:26" ht="15.75" customHeight="1">
      <c r="A801" s="8"/>
      <c r="B801" s="8"/>
      <c r="C801" s="8"/>
      <c r="D801" s="8"/>
      <c r="E801" s="68"/>
      <c r="F801" s="68"/>
      <c r="G801" s="68"/>
      <c r="H801" s="68"/>
      <c r="I801" s="68"/>
      <c r="J801" s="68"/>
      <c r="K801" s="8"/>
      <c r="L801" s="8"/>
      <c r="M801" s="50"/>
      <c r="N801" s="8"/>
      <c r="O801" s="50"/>
      <c r="P801" s="8"/>
      <c r="Q801" s="8"/>
      <c r="R801" s="8"/>
      <c r="S801" s="8"/>
      <c r="T801" s="8"/>
      <c r="U801" s="8"/>
      <c r="V801" s="8"/>
      <c r="W801" s="8"/>
      <c r="X801" s="8"/>
      <c r="Y801" s="8"/>
      <c r="Z801" s="8"/>
    </row>
    <row r="802" spans="1:26" ht="15.75" customHeight="1">
      <c r="A802" s="8"/>
      <c r="B802" s="8"/>
      <c r="C802" s="8"/>
      <c r="D802" s="8"/>
      <c r="E802" s="68"/>
      <c r="F802" s="68"/>
      <c r="G802" s="68"/>
      <c r="H802" s="68"/>
      <c r="I802" s="68"/>
      <c r="J802" s="68"/>
      <c r="K802" s="8"/>
      <c r="L802" s="8"/>
      <c r="M802" s="50"/>
      <c r="N802" s="8"/>
      <c r="O802" s="50"/>
      <c r="P802" s="8"/>
      <c r="Q802" s="8"/>
      <c r="R802" s="8"/>
      <c r="S802" s="8"/>
      <c r="T802" s="8"/>
      <c r="U802" s="8"/>
      <c r="V802" s="8"/>
      <c r="W802" s="8"/>
      <c r="X802" s="8"/>
      <c r="Y802" s="8"/>
      <c r="Z802" s="8"/>
    </row>
    <row r="803" spans="1:26" ht="15.75" customHeight="1">
      <c r="A803" s="8"/>
      <c r="B803" s="8"/>
      <c r="C803" s="8"/>
      <c r="D803" s="8"/>
      <c r="E803" s="68"/>
      <c r="F803" s="68"/>
      <c r="G803" s="68"/>
      <c r="H803" s="68"/>
      <c r="I803" s="68"/>
      <c r="J803" s="68"/>
      <c r="K803" s="8"/>
      <c r="L803" s="8"/>
      <c r="M803" s="50"/>
      <c r="N803" s="8"/>
      <c r="O803" s="50"/>
      <c r="P803" s="8"/>
      <c r="Q803" s="8"/>
      <c r="R803" s="8"/>
      <c r="S803" s="8"/>
      <c r="T803" s="8"/>
      <c r="U803" s="8"/>
      <c r="V803" s="8"/>
      <c r="W803" s="8"/>
      <c r="X803" s="8"/>
      <c r="Y803" s="8"/>
      <c r="Z803" s="8"/>
    </row>
    <row r="804" spans="1:26" ht="15.75" customHeight="1">
      <c r="A804" s="8"/>
      <c r="B804" s="8"/>
      <c r="C804" s="8"/>
      <c r="D804" s="8"/>
      <c r="E804" s="68"/>
      <c r="F804" s="68"/>
      <c r="G804" s="68"/>
      <c r="H804" s="68"/>
      <c r="I804" s="68"/>
      <c r="J804" s="68"/>
      <c r="K804" s="8"/>
      <c r="L804" s="8"/>
      <c r="M804" s="50"/>
      <c r="N804" s="8"/>
      <c r="O804" s="50"/>
      <c r="P804" s="8"/>
      <c r="Q804" s="8"/>
      <c r="R804" s="8"/>
      <c r="S804" s="8"/>
      <c r="T804" s="8"/>
      <c r="U804" s="8"/>
      <c r="V804" s="8"/>
      <c r="W804" s="8"/>
      <c r="X804" s="8"/>
      <c r="Y804" s="8"/>
      <c r="Z804" s="8"/>
    </row>
    <row r="805" spans="1:26" ht="15.75" customHeight="1">
      <c r="A805" s="8"/>
      <c r="B805" s="8"/>
      <c r="C805" s="8"/>
      <c r="D805" s="8"/>
      <c r="E805" s="68"/>
      <c r="F805" s="68"/>
      <c r="G805" s="68"/>
      <c r="H805" s="68"/>
      <c r="I805" s="68"/>
      <c r="J805" s="68"/>
      <c r="K805" s="8"/>
      <c r="L805" s="8"/>
      <c r="M805" s="50"/>
      <c r="N805" s="8"/>
      <c r="O805" s="50"/>
      <c r="P805" s="8"/>
      <c r="Q805" s="8"/>
      <c r="R805" s="8"/>
      <c r="S805" s="8"/>
      <c r="T805" s="8"/>
      <c r="U805" s="8"/>
      <c r="V805" s="8"/>
      <c r="W805" s="8"/>
      <c r="X805" s="8"/>
      <c r="Y805" s="8"/>
      <c r="Z805" s="8"/>
    </row>
    <row r="806" spans="1:26" ht="15.75" customHeight="1">
      <c r="A806" s="8"/>
      <c r="B806" s="8"/>
      <c r="C806" s="8"/>
      <c r="D806" s="8"/>
      <c r="E806" s="68"/>
      <c r="F806" s="68"/>
      <c r="G806" s="68"/>
      <c r="H806" s="68"/>
      <c r="I806" s="68"/>
      <c r="J806" s="68"/>
      <c r="K806" s="8"/>
      <c r="L806" s="8"/>
      <c r="M806" s="50"/>
      <c r="N806" s="8"/>
      <c r="O806" s="50"/>
      <c r="P806" s="8"/>
      <c r="Q806" s="8"/>
      <c r="R806" s="8"/>
      <c r="S806" s="8"/>
      <c r="T806" s="8"/>
      <c r="U806" s="8"/>
      <c r="V806" s="8"/>
      <c r="W806" s="8"/>
      <c r="X806" s="8"/>
      <c r="Y806" s="8"/>
      <c r="Z806" s="8"/>
    </row>
    <row r="807" spans="1:26" ht="15.75" customHeight="1">
      <c r="A807" s="8"/>
      <c r="B807" s="8"/>
      <c r="C807" s="8"/>
      <c r="D807" s="8"/>
      <c r="E807" s="68"/>
      <c r="F807" s="68"/>
      <c r="G807" s="68"/>
      <c r="H807" s="68"/>
      <c r="I807" s="68"/>
      <c r="J807" s="68"/>
      <c r="K807" s="8"/>
      <c r="L807" s="8"/>
      <c r="M807" s="50"/>
      <c r="N807" s="8"/>
      <c r="O807" s="50"/>
      <c r="P807" s="8"/>
      <c r="Q807" s="8"/>
      <c r="R807" s="8"/>
      <c r="S807" s="8"/>
      <c r="T807" s="8"/>
      <c r="U807" s="8"/>
      <c r="V807" s="8"/>
      <c r="W807" s="8"/>
      <c r="X807" s="8"/>
      <c r="Y807" s="8"/>
      <c r="Z807" s="8"/>
    </row>
    <row r="808" spans="1:26" ht="15.75" customHeight="1">
      <c r="A808" s="8"/>
      <c r="B808" s="8"/>
      <c r="C808" s="8"/>
      <c r="D808" s="8"/>
      <c r="E808" s="68"/>
      <c r="F808" s="68"/>
      <c r="G808" s="68"/>
      <c r="H808" s="68"/>
      <c r="I808" s="68"/>
      <c r="J808" s="68"/>
      <c r="K808" s="8"/>
      <c r="L808" s="8"/>
      <c r="M808" s="50"/>
      <c r="N808" s="8"/>
      <c r="O808" s="50"/>
      <c r="P808" s="8"/>
      <c r="Q808" s="8"/>
      <c r="R808" s="8"/>
      <c r="S808" s="8"/>
      <c r="T808" s="8"/>
      <c r="U808" s="8"/>
      <c r="V808" s="8"/>
      <c r="W808" s="8"/>
      <c r="X808" s="8"/>
      <c r="Y808" s="8"/>
      <c r="Z808" s="8"/>
    </row>
    <row r="809" spans="1:26" ht="15.75" customHeight="1">
      <c r="A809" s="8"/>
      <c r="B809" s="8"/>
      <c r="C809" s="8"/>
      <c r="D809" s="8"/>
      <c r="E809" s="68"/>
      <c r="F809" s="68"/>
      <c r="G809" s="68"/>
      <c r="H809" s="68"/>
      <c r="I809" s="68"/>
      <c r="J809" s="68"/>
      <c r="K809" s="8"/>
      <c r="L809" s="8"/>
      <c r="M809" s="50"/>
      <c r="N809" s="8"/>
      <c r="O809" s="50"/>
      <c r="P809" s="8"/>
      <c r="Q809" s="8"/>
      <c r="R809" s="8"/>
      <c r="S809" s="8"/>
      <c r="T809" s="8"/>
      <c r="U809" s="8"/>
      <c r="V809" s="8"/>
      <c r="W809" s="8"/>
      <c r="X809" s="8"/>
      <c r="Y809" s="8"/>
      <c r="Z809" s="8"/>
    </row>
    <row r="810" spans="1:26" ht="15.75" customHeight="1">
      <c r="A810" s="8"/>
      <c r="B810" s="8"/>
      <c r="C810" s="8"/>
      <c r="D810" s="8"/>
      <c r="E810" s="68"/>
      <c r="F810" s="68"/>
      <c r="G810" s="68"/>
      <c r="H810" s="68"/>
      <c r="I810" s="68"/>
      <c r="J810" s="68"/>
      <c r="K810" s="8"/>
      <c r="L810" s="8"/>
      <c r="M810" s="50"/>
      <c r="N810" s="8"/>
      <c r="O810" s="50"/>
      <c r="P810" s="8"/>
      <c r="Q810" s="8"/>
      <c r="R810" s="8"/>
      <c r="S810" s="8"/>
      <c r="T810" s="8"/>
      <c r="U810" s="8"/>
      <c r="V810" s="8"/>
      <c r="W810" s="8"/>
      <c r="X810" s="8"/>
      <c r="Y810" s="8"/>
      <c r="Z810" s="8"/>
    </row>
    <row r="811" spans="1:26" ht="15.75" customHeight="1">
      <c r="A811" s="8"/>
      <c r="B811" s="8"/>
      <c r="C811" s="8"/>
      <c r="D811" s="8"/>
      <c r="E811" s="68"/>
      <c r="F811" s="68"/>
      <c r="G811" s="68"/>
      <c r="H811" s="68"/>
      <c r="I811" s="68"/>
      <c r="J811" s="68"/>
      <c r="K811" s="8"/>
      <c r="L811" s="8"/>
      <c r="M811" s="50"/>
      <c r="N811" s="8"/>
      <c r="O811" s="50"/>
      <c r="P811" s="8"/>
      <c r="Q811" s="8"/>
      <c r="R811" s="8"/>
      <c r="S811" s="8"/>
      <c r="T811" s="8"/>
      <c r="U811" s="8"/>
      <c r="V811" s="8"/>
      <c r="W811" s="8"/>
      <c r="X811" s="8"/>
      <c r="Y811" s="8"/>
      <c r="Z811" s="8"/>
    </row>
    <row r="812" spans="1:26" ht="15.75" customHeight="1">
      <c r="A812" s="8"/>
      <c r="B812" s="8"/>
      <c r="C812" s="8"/>
      <c r="D812" s="8"/>
      <c r="E812" s="68"/>
      <c r="F812" s="68"/>
      <c r="G812" s="68"/>
      <c r="H812" s="68"/>
      <c r="I812" s="68"/>
      <c r="J812" s="68"/>
      <c r="K812" s="8"/>
      <c r="L812" s="8"/>
      <c r="M812" s="50"/>
      <c r="N812" s="8"/>
      <c r="O812" s="50"/>
      <c r="P812" s="8"/>
      <c r="Q812" s="8"/>
      <c r="R812" s="8"/>
      <c r="S812" s="8"/>
      <c r="T812" s="8"/>
      <c r="U812" s="8"/>
      <c r="V812" s="8"/>
      <c r="W812" s="8"/>
      <c r="X812" s="8"/>
      <c r="Y812" s="8"/>
      <c r="Z812" s="8"/>
    </row>
    <row r="813" spans="1:26" ht="15.75" customHeight="1">
      <c r="A813" s="8"/>
      <c r="B813" s="8"/>
      <c r="C813" s="8"/>
      <c r="D813" s="8"/>
      <c r="E813" s="68"/>
      <c r="F813" s="68"/>
      <c r="G813" s="68"/>
      <c r="H813" s="68"/>
      <c r="I813" s="68"/>
      <c r="J813" s="68"/>
      <c r="K813" s="8"/>
      <c r="L813" s="8"/>
      <c r="M813" s="50"/>
      <c r="N813" s="8"/>
      <c r="O813" s="50"/>
      <c r="P813" s="8"/>
      <c r="Q813" s="8"/>
      <c r="R813" s="8"/>
      <c r="S813" s="8"/>
      <c r="T813" s="8"/>
      <c r="U813" s="8"/>
      <c r="V813" s="8"/>
      <c r="W813" s="8"/>
      <c r="X813" s="8"/>
      <c r="Y813" s="8"/>
      <c r="Z813" s="8"/>
    </row>
    <row r="814" spans="1:26" ht="15.75" customHeight="1">
      <c r="A814" s="8"/>
      <c r="B814" s="8"/>
      <c r="C814" s="8"/>
      <c r="D814" s="8"/>
      <c r="E814" s="68"/>
      <c r="F814" s="68"/>
      <c r="G814" s="68"/>
      <c r="H814" s="68"/>
      <c r="I814" s="68"/>
      <c r="J814" s="68"/>
      <c r="K814" s="8"/>
      <c r="L814" s="8"/>
      <c r="M814" s="50"/>
      <c r="N814" s="8"/>
      <c r="O814" s="50"/>
      <c r="P814" s="8"/>
      <c r="Q814" s="8"/>
      <c r="R814" s="8"/>
      <c r="S814" s="8"/>
      <c r="T814" s="8"/>
      <c r="U814" s="8"/>
      <c r="V814" s="8"/>
      <c r="W814" s="8"/>
      <c r="X814" s="8"/>
      <c r="Y814" s="8"/>
      <c r="Z814" s="8"/>
    </row>
    <row r="815" spans="1:26" ht="15.75" customHeight="1">
      <c r="A815" s="8"/>
      <c r="B815" s="8"/>
      <c r="C815" s="8"/>
      <c r="D815" s="8"/>
      <c r="E815" s="68"/>
      <c r="F815" s="68"/>
      <c r="G815" s="68"/>
      <c r="H815" s="68"/>
      <c r="I815" s="68"/>
      <c r="J815" s="68"/>
      <c r="K815" s="8"/>
      <c r="L815" s="8"/>
      <c r="M815" s="50"/>
      <c r="N815" s="8"/>
      <c r="O815" s="50"/>
      <c r="P815" s="8"/>
      <c r="Q815" s="8"/>
      <c r="R815" s="8"/>
      <c r="S815" s="8"/>
      <c r="T815" s="8"/>
      <c r="U815" s="8"/>
      <c r="V815" s="8"/>
      <c r="W815" s="8"/>
      <c r="X815" s="8"/>
      <c r="Y815" s="8"/>
      <c r="Z815" s="8"/>
    </row>
    <row r="816" spans="1:26" ht="15.75" customHeight="1">
      <c r="A816" s="8"/>
      <c r="B816" s="8"/>
      <c r="C816" s="8"/>
      <c r="D816" s="8"/>
      <c r="E816" s="68"/>
      <c r="F816" s="68"/>
      <c r="G816" s="68"/>
      <c r="H816" s="68"/>
      <c r="I816" s="68"/>
      <c r="J816" s="68"/>
      <c r="K816" s="8"/>
      <c r="L816" s="8"/>
      <c r="M816" s="50"/>
      <c r="N816" s="8"/>
      <c r="O816" s="50"/>
      <c r="P816" s="8"/>
      <c r="Q816" s="8"/>
      <c r="R816" s="8"/>
      <c r="S816" s="8"/>
      <c r="T816" s="8"/>
      <c r="U816" s="8"/>
      <c r="V816" s="8"/>
      <c r="W816" s="8"/>
      <c r="X816" s="8"/>
      <c r="Y816" s="8"/>
      <c r="Z816" s="8"/>
    </row>
    <row r="817" spans="1:26" ht="15.75" customHeight="1">
      <c r="A817" s="8"/>
      <c r="B817" s="8"/>
      <c r="C817" s="8"/>
      <c r="D817" s="8"/>
      <c r="E817" s="68"/>
      <c r="F817" s="68"/>
      <c r="G817" s="68"/>
      <c r="H817" s="68"/>
      <c r="I817" s="68"/>
      <c r="J817" s="68"/>
      <c r="K817" s="8"/>
      <c r="L817" s="8"/>
      <c r="M817" s="50"/>
      <c r="N817" s="8"/>
      <c r="O817" s="50"/>
      <c r="P817" s="8"/>
      <c r="Q817" s="8"/>
      <c r="R817" s="8"/>
      <c r="S817" s="8"/>
      <c r="T817" s="8"/>
      <c r="U817" s="8"/>
      <c r="V817" s="8"/>
      <c r="W817" s="8"/>
      <c r="X817" s="8"/>
      <c r="Y817" s="8"/>
      <c r="Z817" s="8"/>
    </row>
    <row r="818" spans="1:26" ht="15.75" customHeight="1">
      <c r="A818" s="8"/>
      <c r="B818" s="8"/>
      <c r="C818" s="8"/>
      <c r="D818" s="8"/>
      <c r="E818" s="68"/>
      <c r="F818" s="68"/>
      <c r="G818" s="68"/>
      <c r="H818" s="68"/>
      <c r="I818" s="68"/>
      <c r="J818" s="68"/>
      <c r="K818" s="8"/>
      <c r="L818" s="8"/>
      <c r="M818" s="50"/>
      <c r="N818" s="8"/>
      <c r="O818" s="50"/>
      <c r="P818" s="8"/>
      <c r="Q818" s="8"/>
      <c r="R818" s="8"/>
      <c r="S818" s="8"/>
      <c r="T818" s="8"/>
      <c r="U818" s="8"/>
      <c r="V818" s="8"/>
      <c r="W818" s="8"/>
      <c r="X818" s="8"/>
      <c r="Y818" s="8"/>
      <c r="Z818" s="8"/>
    </row>
    <row r="819" spans="1:26" ht="15.75" customHeight="1">
      <c r="A819" s="8"/>
      <c r="B819" s="8"/>
      <c r="C819" s="8"/>
      <c r="D819" s="8"/>
      <c r="E819" s="68"/>
      <c r="F819" s="68"/>
      <c r="G819" s="68"/>
      <c r="H819" s="68"/>
      <c r="I819" s="68"/>
      <c r="J819" s="68"/>
      <c r="K819" s="8"/>
      <c r="L819" s="8"/>
      <c r="M819" s="50"/>
      <c r="N819" s="8"/>
      <c r="O819" s="50"/>
      <c r="P819" s="8"/>
      <c r="Q819" s="8"/>
      <c r="R819" s="8"/>
      <c r="S819" s="8"/>
      <c r="T819" s="8"/>
      <c r="U819" s="8"/>
      <c r="V819" s="8"/>
      <c r="W819" s="8"/>
      <c r="X819" s="8"/>
      <c r="Y819" s="8"/>
      <c r="Z819" s="8"/>
    </row>
    <row r="820" spans="1:26" ht="15.75" customHeight="1">
      <c r="A820" s="8"/>
      <c r="B820" s="8"/>
      <c r="C820" s="8"/>
      <c r="D820" s="8"/>
      <c r="E820" s="68"/>
      <c r="F820" s="68"/>
      <c r="G820" s="68"/>
      <c r="H820" s="68"/>
      <c r="I820" s="68"/>
      <c r="J820" s="68"/>
      <c r="K820" s="8"/>
      <c r="L820" s="8"/>
      <c r="M820" s="50"/>
      <c r="N820" s="8"/>
      <c r="O820" s="50"/>
      <c r="P820" s="8"/>
      <c r="Q820" s="8"/>
      <c r="R820" s="8"/>
      <c r="S820" s="8"/>
      <c r="T820" s="8"/>
      <c r="U820" s="8"/>
      <c r="V820" s="8"/>
      <c r="W820" s="8"/>
      <c r="X820" s="8"/>
      <c r="Y820" s="8"/>
      <c r="Z820" s="8"/>
    </row>
    <row r="821" spans="1:26" ht="15.75" customHeight="1">
      <c r="A821" s="8"/>
      <c r="B821" s="8"/>
      <c r="C821" s="8"/>
      <c r="D821" s="8"/>
      <c r="E821" s="68"/>
      <c r="F821" s="68"/>
      <c r="G821" s="68"/>
      <c r="H821" s="68"/>
      <c r="I821" s="68"/>
      <c r="J821" s="68"/>
      <c r="K821" s="8"/>
      <c r="L821" s="8"/>
      <c r="M821" s="50"/>
      <c r="N821" s="8"/>
      <c r="O821" s="50"/>
      <c r="P821" s="8"/>
      <c r="Q821" s="8"/>
      <c r="R821" s="8"/>
      <c r="S821" s="8"/>
      <c r="T821" s="8"/>
      <c r="U821" s="8"/>
      <c r="V821" s="8"/>
      <c r="W821" s="8"/>
      <c r="X821" s="8"/>
      <c r="Y821" s="8"/>
      <c r="Z821" s="8"/>
    </row>
    <row r="822" spans="1:26" ht="15.75" customHeight="1">
      <c r="A822" s="8"/>
      <c r="B822" s="8"/>
      <c r="C822" s="8"/>
      <c r="D822" s="8"/>
      <c r="E822" s="68"/>
      <c r="F822" s="68"/>
      <c r="G822" s="68"/>
      <c r="H822" s="68"/>
      <c r="I822" s="68"/>
      <c r="J822" s="68"/>
      <c r="K822" s="8"/>
      <c r="L822" s="8"/>
      <c r="M822" s="50"/>
      <c r="N822" s="8"/>
      <c r="O822" s="50"/>
      <c r="P822" s="8"/>
      <c r="Q822" s="8"/>
      <c r="R822" s="8"/>
      <c r="S822" s="8"/>
      <c r="T822" s="8"/>
      <c r="U822" s="8"/>
      <c r="V822" s="8"/>
      <c r="W822" s="8"/>
      <c r="X822" s="8"/>
      <c r="Y822" s="8"/>
      <c r="Z822" s="8"/>
    </row>
    <row r="823" spans="1:26" ht="15.75" customHeight="1">
      <c r="A823" s="8"/>
      <c r="B823" s="8"/>
      <c r="C823" s="8"/>
      <c r="D823" s="8"/>
      <c r="E823" s="68"/>
      <c r="F823" s="68"/>
      <c r="G823" s="68"/>
      <c r="H823" s="68"/>
      <c r="I823" s="68"/>
      <c r="J823" s="68"/>
      <c r="K823" s="8"/>
      <c r="L823" s="8"/>
      <c r="M823" s="50"/>
      <c r="N823" s="8"/>
      <c r="O823" s="50"/>
      <c r="P823" s="8"/>
      <c r="Q823" s="8"/>
      <c r="R823" s="8"/>
      <c r="S823" s="8"/>
      <c r="T823" s="8"/>
      <c r="U823" s="8"/>
      <c r="V823" s="8"/>
      <c r="W823" s="8"/>
      <c r="X823" s="8"/>
      <c r="Y823" s="8"/>
      <c r="Z823" s="8"/>
    </row>
    <row r="824" spans="1:26" ht="15.75" customHeight="1">
      <c r="A824" s="8"/>
      <c r="B824" s="8"/>
      <c r="C824" s="8"/>
      <c r="D824" s="8"/>
      <c r="E824" s="68"/>
      <c r="F824" s="68"/>
      <c r="G824" s="68"/>
      <c r="H824" s="68"/>
      <c r="I824" s="68"/>
      <c r="J824" s="68"/>
      <c r="K824" s="8"/>
      <c r="L824" s="8"/>
      <c r="M824" s="50"/>
      <c r="N824" s="8"/>
      <c r="O824" s="50"/>
      <c r="P824" s="8"/>
      <c r="Q824" s="8"/>
      <c r="R824" s="8"/>
      <c r="S824" s="8"/>
      <c r="T824" s="8"/>
      <c r="U824" s="8"/>
      <c r="V824" s="8"/>
      <c r="W824" s="8"/>
      <c r="X824" s="8"/>
      <c r="Y824" s="8"/>
      <c r="Z824" s="8"/>
    </row>
    <row r="825" spans="1:26" ht="15.75" customHeight="1">
      <c r="A825" s="8"/>
      <c r="B825" s="8"/>
      <c r="C825" s="8"/>
      <c r="D825" s="8"/>
      <c r="E825" s="68"/>
      <c r="F825" s="68"/>
      <c r="G825" s="68"/>
      <c r="H825" s="68"/>
      <c r="I825" s="68"/>
      <c r="J825" s="68"/>
      <c r="K825" s="8"/>
      <c r="L825" s="8"/>
      <c r="M825" s="50"/>
      <c r="N825" s="8"/>
      <c r="O825" s="50"/>
      <c r="P825" s="8"/>
      <c r="Q825" s="8"/>
      <c r="R825" s="8"/>
      <c r="S825" s="8"/>
      <c r="T825" s="8"/>
      <c r="U825" s="8"/>
      <c r="V825" s="8"/>
      <c r="W825" s="8"/>
      <c r="X825" s="8"/>
      <c r="Y825" s="8"/>
      <c r="Z825" s="8"/>
    </row>
    <row r="826" spans="1:26" ht="15.75" customHeight="1">
      <c r="A826" s="8"/>
      <c r="B826" s="8"/>
      <c r="C826" s="8"/>
      <c r="D826" s="8"/>
      <c r="E826" s="68"/>
      <c r="F826" s="68"/>
      <c r="G826" s="68"/>
      <c r="H826" s="68"/>
      <c r="I826" s="68"/>
      <c r="J826" s="68"/>
      <c r="K826" s="8"/>
      <c r="L826" s="8"/>
      <c r="M826" s="50"/>
      <c r="N826" s="8"/>
      <c r="O826" s="50"/>
      <c r="P826" s="8"/>
      <c r="Q826" s="8"/>
      <c r="R826" s="8"/>
      <c r="S826" s="8"/>
      <c r="T826" s="8"/>
      <c r="U826" s="8"/>
      <c r="V826" s="8"/>
      <c r="W826" s="8"/>
      <c r="X826" s="8"/>
      <c r="Y826" s="8"/>
      <c r="Z826" s="8"/>
    </row>
    <row r="827" spans="1:26" ht="15.75" customHeight="1">
      <c r="A827" s="8"/>
      <c r="B827" s="8"/>
      <c r="C827" s="8"/>
      <c r="D827" s="8"/>
      <c r="E827" s="68"/>
      <c r="F827" s="68"/>
      <c r="G827" s="68"/>
      <c r="H827" s="68"/>
      <c r="I827" s="68"/>
      <c r="J827" s="68"/>
      <c r="K827" s="8"/>
      <c r="L827" s="8"/>
      <c r="M827" s="50"/>
      <c r="N827" s="8"/>
      <c r="O827" s="50"/>
      <c r="P827" s="8"/>
      <c r="Q827" s="8"/>
      <c r="R827" s="8"/>
      <c r="S827" s="8"/>
      <c r="T827" s="8"/>
      <c r="U827" s="8"/>
      <c r="V827" s="8"/>
      <c r="W827" s="8"/>
      <c r="X827" s="8"/>
      <c r="Y827" s="8"/>
      <c r="Z827" s="8"/>
    </row>
    <row r="828" spans="1:26" ht="15.75" customHeight="1">
      <c r="A828" s="8"/>
      <c r="B828" s="8"/>
      <c r="C828" s="8"/>
      <c r="D828" s="8"/>
      <c r="E828" s="68"/>
      <c r="F828" s="68"/>
      <c r="G828" s="68"/>
      <c r="H828" s="68"/>
      <c r="I828" s="68"/>
      <c r="J828" s="68"/>
      <c r="K828" s="8"/>
      <c r="L828" s="8"/>
      <c r="M828" s="50"/>
      <c r="N828" s="8"/>
      <c r="O828" s="50"/>
      <c r="P828" s="8"/>
      <c r="Q828" s="8"/>
      <c r="R828" s="8"/>
      <c r="S828" s="8"/>
      <c r="T828" s="8"/>
      <c r="U828" s="8"/>
      <c r="V828" s="8"/>
      <c r="W828" s="8"/>
      <c r="X828" s="8"/>
      <c r="Y828" s="8"/>
      <c r="Z828" s="8"/>
    </row>
    <row r="829" spans="1:26" ht="15.75" customHeight="1">
      <c r="A829" s="8"/>
      <c r="B829" s="8"/>
      <c r="C829" s="8"/>
      <c r="D829" s="8"/>
      <c r="E829" s="68"/>
      <c r="F829" s="68"/>
      <c r="G829" s="68"/>
      <c r="H829" s="68"/>
      <c r="I829" s="68"/>
      <c r="J829" s="68"/>
      <c r="K829" s="8"/>
      <c r="L829" s="8"/>
      <c r="M829" s="50"/>
      <c r="N829" s="8"/>
      <c r="O829" s="50"/>
      <c r="P829" s="8"/>
      <c r="Q829" s="8"/>
      <c r="R829" s="8"/>
      <c r="S829" s="8"/>
      <c r="T829" s="8"/>
      <c r="U829" s="8"/>
      <c r="V829" s="8"/>
      <c r="W829" s="8"/>
      <c r="X829" s="8"/>
      <c r="Y829" s="8"/>
      <c r="Z829" s="8"/>
    </row>
    <row r="830" spans="1:26" ht="15.75" customHeight="1">
      <c r="A830" s="8"/>
      <c r="B830" s="8"/>
      <c r="C830" s="8"/>
      <c r="D830" s="8"/>
      <c r="E830" s="68"/>
      <c r="F830" s="68"/>
      <c r="G830" s="68"/>
      <c r="H830" s="68"/>
      <c r="I830" s="68"/>
      <c r="J830" s="68"/>
      <c r="K830" s="8"/>
      <c r="L830" s="8"/>
      <c r="M830" s="50"/>
      <c r="N830" s="8"/>
      <c r="O830" s="50"/>
      <c r="P830" s="8"/>
      <c r="Q830" s="8"/>
      <c r="R830" s="8"/>
      <c r="S830" s="8"/>
      <c r="T830" s="8"/>
      <c r="U830" s="8"/>
      <c r="V830" s="8"/>
      <c r="W830" s="8"/>
      <c r="X830" s="8"/>
      <c r="Y830" s="8"/>
      <c r="Z830" s="8"/>
    </row>
    <row r="831" spans="1:26" ht="15.75" customHeight="1">
      <c r="A831" s="8"/>
      <c r="B831" s="8"/>
      <c r="C831" s="8"/>
      <c r="D831" s="8"/>
      <c r="E831" s="68"/>
      <c r="F831" s="68"/>
      <c r="G831" s="68"/>
      <c r="H831" s="68"/>
      <c r="I831" s="68"/>
      <c r="J831" s="68"/>
      <c r="K831" s="8"/>
      <c r="L831" s="8"/>
      <c r="M831" s="50"/>
      <c r="N831" s="8"/>
      <c r="O831" s="50"/>
      <c r="P831" s="8"/>
      <c r="Q831" s="8"/>
      <c r="R831" s="8"/>
      <c r="S831" s="8"/>
      <c r="T831" s="8"/>
      <c r="U831" s="8"/>
      <c r="V831" s="8"/>
      <c r="W831" s="8"/>
      <c r="X831" s="8"/>
      <c r="Y831" s="8"/>
      <c r="Z831" s="8"/>
    </row>
    <row r="832" spans="1:26" ht="15.75" customHeight="1">
      <c r="A832" s="8"/>
      <c r="B832" s="8"/>
      <c r="C832" s="8"/>
      <c r="D832" s="8"/>
      <c r="E832" s="68"/>
      <c r="F832" s="68"/>
      <c r="G832" s="68"/>
      <c r="H832" s="68"/>
      <c r="I832" s="68"/>
      <c r="J832" s="68"/>
      <c r="K832" s="8"/>
      <c r="L832" s="8"/>
      <c r="M832" s="50"/>
      <c r="N832" s="8"/>
      <c r="O832" s="50"/>
      <c r="P832" s="8"/>
      <c r="Q832" s="8"/>
      <c r="R832" s="8"/>
      <c r="S832" s="8"/>
      <c r="T832" s="8"/>
      <c r="U832" s="8"/>
      <c r="V832" s="8"/>
      <c r="W832" s="8"/>
      <c r="X832" s="8"/>
      <c r="Y832" s="8"/>
      <c r="Z832" s="8"/>
    </row>
    <row r="833" spans="1:26" ht="15.75" customHeight="1">
      <c r="A833" s="8"/>
      <c r="B833" s="8"/>
      <c r="C833" s="8"/>
      <c r="D833" s="8"/>
      <c r="E833" s="68"/>
      <c r="F833" s="68"/>
      <c r="G833" s="68"/>
      <c r="H833" s="68"/>
      <c r="I833" s="68"/>
      <c r="J833" s="68"/>
      <c r="K833" s="8"/>
      <c r="L833" s="8"/>
      <c r="M833" s="50"/>
      <c r="N833" s="8"/>
      <c r="O833" s="50"/>
      <c r="P833" s="8"/>
      <c r="Q833" s="8"/>
      <c r="R833" s="8"/>
      <c r="S833" s="8"/>
      <c r="T833" s="8"/>
      <c r="U833" s="8"/>
      <c r="V833" s="8"/>
      <c r="W833" s="8"/>
      <c r="X833" s="8"/>
      <c r="Y833" s="8"/>
      <c r="Z833" s="8"/>
    </row>
    <row r="834" spans="1:26" ht="15.75" customHeight="1">
      <c r="A834" s="8"/>
      <c r="B834" s="8"/>
      <c r="C834" s="8"/>
      <c r="D834" s="8"/>
      <c r="E834" s="68"/>
      <c r="F834" s="68"/>
      <c r="G834" s="68"/>
      <c r="H834" s="68"/>
      <c r="I834" s="68"/>
      <c r="J834" s="68"/>
      <c r="K834" s="8"/>
      <c r="L834" s="8"/>
      <c r="M834" s="50"/>
      <c r="N834" s="8"/>
      <c r="O834" s="50"/>
      <c r="P834" s="8"/>
      <c r="Q834" s="8"/>
      <c r="R834" s="8"/>
      <c r="S834" s="8"/>
      <c r="T834" s="8"/>
      <c r="U834" s="8"/>
      <c r="V834" s="8"/>
      <c r="W834" s="8"/>
      <c r="X834" s="8"/>
      <c r="Y834" s="8"/>
      <c r="Z834" s="8"/>
    </row>
    <row r="835" spans="1:26" ht="15.75" customHeight="1">
      <c r="A835" s="8"/>
      <c r="B835" s="8"/>
      <c r="C835" s="8"/>
      <c r="D835" s="8"/>
      <c r="E835" s="68"/>
      <c r="F835" s="68"/>
      <c r="G835" s="68"/>
      <c r="H835" s="68"/>
      <c r="I835" s="68"/>
      <c r="J835" s="68"/>
      <c r="K835" s="8"/>
      <c r="L835" s="8"/>
      <c r="M835" s="50"/>
      <c r="N835" s="8"/>
      <c r="O835" s="50"/>
      <c r="P835" s="8"/>
      <c r="Q835" s="8"/>
      <c r="R835" s="8"/>
      <c r="S835" s="8"/>
      <c r="T835" s="8"/>
      <c r="U835" s="8"/>
      <c r="V835" s="8"/>
      <c r="W835" s="8"/>
      <c r="X835" s="8"/>
      <c r="Y835" s="8"/>
      <c r="Z835" s="8"/>
    </row>
    <row r="836" spans="1:26" ht="15.75" customHeight="1">
      <c r="A836" s="8"/>
      <c r="B836" s="8"/>
      <c r="C836" s="8"/>
      <c r="D836" s="8"/>
      <c r="E836" s="68"/>
      <c r="F836" s="68"/>
      <c r="G836" s="68"/>
      <c r="H836" s="68"/>
      <c r="I836" s="68"/>
      <c r="J836" s="68"/>
      <c r="K836" s="8"/>
      <c r="L836" s="8"/>
      <c r="M836" s="50"/>
      <c r="N836" s="8"/>
      <c r="O836" s="50"/>
      <c r="P836" s="8"/>
      <c r="Q836" s="8"/>
      <c r="R836" s="8"/>
      <c r="S836" s="8"/>
      <c r="T836" s="8"/>
      <c r="U836" s="8"/>
      <c r="V836" s="8"/>
      <c r="W836" s="8"/>
      <c r="X836" s="8"/>
      <c r="Y836" s="8"/>
      <c r="Z836" s="8"/>
    </row>
    <row r="837" spans="1:26" ht="15.75" customHeight="1">
      <c r="A837" s="8"/>
      <c r="B837" s="8"/>
      <c r="C837" s="8"/>
      <c r="D837" s="8"/>
      <c r="E837" s="68"/>
      <c r="F837" s="68"/>
      <c r="G837" s="68"/>
      <c r="H837" s="68"/>
      <c r="I837" s="68"/>
      <c r="J837" s="68"/>
      <c r="K837" s="8"/>
      <c r="L837" s="8"/>
      <c r="M837" s="50"/>
      <c r="N837" s="8"/>
      <c r="O837" s="50"/>
      <c r="P837" s="8"/>
      <c r="Q837" s="8"/>
      <c r="R837" s="8"/>
      <c r="S837" s="8"/>
      <c r="T837" s="8"/>
      <c r="U837" s="8"/>
      <c r="V837" s="8"/>
      <c r="W837" s="8"/>
      <c r="X837" s="8"/>
      <c r="Y837" s="8"/>
      <c r="Z837" s="8"/>
    </row>
    <row r="838" spans="1:26" ht="15.75" customHeight="1">
      <c r="A838" s="8"/>
      <c r="B838" s="8"/>
      <c r="C838" s="8"/>
      <c r="D838" s="8"/>
      <c r="E838" s="68"/>
      <c r="F838" s="68"/>
      <c r="G838" s="68"/>
      <c r="H838" s="68"/>
      <c r="I838" s="68"/>
      <c r="J838" s="68"/>
      <c r="K838" s="8"/>
      <c r="L838" s="8"/>
      <c r="M838" s="50"/>
      <c r="N838" s="8"/>
      <c r="O838" s="50"/>
      <c r="P838" s="8"/>
      <c r="Q838" s="8"/>
      <c r="R838" s="8"/>
      <c r="S838" s="8"/>
      <c r="T838" s="8"/>
      <c r="U838" s="8"/>
      <c r="V838" s="8"/>
      <c r="W838" s="8"/>
      <c r="X838" s="8"/>
      <c r="Y838" s="8"/>
      <c r="Z838" s="8"/>
    </row>
    <row r="839" spans="1:26" ht="15.75" customHeight="1">
      <c r="A839" s="8"/>
      <c r="B839" s="8"/>
      <c r="C839" s="8"/>
      <c r="D839" s="8"/>
      <c r="E839" s="68"/>
      <c r="F839" s="68"/>
      <c r="G839" s="68"/>
      <c r="H839" s="68"/>
      <c r="I839" s="68"/>
      <c r="J839" s="68"/>
      <c r="K839" s="8"/>
      <c r="L839" s="8"/>
      <c r="M839" s="50"/>
      <c r="N839" s="8"/>
      <c r="O839" s="50"/>
      <c r="P839" s="8"/>
      <c r="Q839" s="8"/>
      <c r="R839" s="8"/>
      <c r="S839" s="8"/>
      <c r="T839" s="8"/>
      <c r="U839" s="8"/>
      <c r="V839" s="8"/>
      <c r="W839" s="8"/>
      <c r="X839" s="8"/>
      <c r="Y839" s="8"/>
      <c r="Z839" s="8"/>
    </row>
    <row r="840" spans="1:26" ht="15.75" customHeight="1">
      <c r="A840" s="8"/>
      <c r="B840" s="8"/>
      <c r="C840" s="8"/>
      <c r="D840" s="8"/>
      <c r="E840" s="68"/>
      <c r="F840" s="68"/>
      <c r="G840" s="68"/>
      <c r="H840" s="68"/>
      <c r="I840" s="68"/>
      <c r="J840" s="68"/>
      <c r="K840" s="8"/>
      <c r="L840" s="8"/>
      <c r="M840" s="50"/>
      <c r="N840" s="8"/>
      <c r="O840" s="50"/>
      <c r="P840" s="8"/>
      <c r="Q840" s="8"/>
      <c r="R840" s="8"/>
      <c r="S840" s="8"/>
      <c r="T840" s="8"/>
      <c r="U840" s="8"/>
      <c r="V840" s="8"/>
      <c r="W840" s="8"/>
      <c r="X840" s="8"/>
      <c r="Y840" s="8"/>
      <c r="Z840" s="8"/>
    </row>
    <row r="841" spans="1:26" ht="15.75" customHeight="1">
      <c r="A841" s="8"/>
      <c r="B841" s="8"/>
      <c r="C841" s="8"/>
      <c r="D841" s="8"/>
      <c r="E841" s="68"/>
      <c r="F841" s="68"/>
      <c r="G841" s="68"/>
      <c r="H841" s="68"/>
      <c r="I841" s="68"/>
      <c r="J841" s="68"/>
      <c r="K841" s="8"/>
      <c r="L841" s="8"/>
      <c r="M841" s="50"/>
      <c r="N841" s="8"/>
      <c r="O841" s="50"/>
      <c r="P841" s="8"/>
      <c r="Q841" s="8"/>
      <c r="R841" s="8"/>
      <c r="S841" s="8"/>
      <c r="T841" s="8"/>
      <c r="U841" s="8"/>
      <c r="V841" s="8"/>
      <c r="W841" s="8"/>
      <c r="X841" s="8"/>
      <c r="Y841" s="8"/>
      <c r="Z841" s="8"/>
    </row>
    <row r="842" spans="1:26" ht="15.75" customHeight="1">
      <c r="A842" s="8"/>
      <c r="B842" s="8"/>
      <c r="C842" s="8"/>
      <c r="D842" s="8"/>
      <c r="E842" s="68"/>
      <c r="F842" s="68"/>
      <c r="G842" s="68"/>
      <c r="H842" s="68"/>
      <c r="I842" s="68"/>
      <c r="J842" s="68"/>
      <c r="K842" s="8"/>
      <c r="L842" s="8"/>
      <c r="M842" s="50"/>
      <c r="N842" s="8"/>
      <c r="O842" s="50"/>
      <c r="P842" s="8"/>
      <c r="Q842" s="8"/>
      <c r="R842" s="8"/>
      <c r="S842" s="8"/>
      <c r="T842" s="8"/>
      <c r="U842" s="8"/>
      <c r="V842" s="8"/>
      <c r="W842" s="8"/>
      <c r="X842" s="8"/>
      <c r="Y842" s="8"/>
      <c r="Z842" s="8"/>
    </row>
    <row r="843" spans="1:26" ht="15.75" customHeight="1">
      <c r="A843" s="8"/>
      <c r="B843" s="8"/>
      <c r="C843" s="8"/>
      <c r="D843" s="8"/>
      <c r="E843" s="68"/>
      <c r="F843" s="68"/>
      <c r="G843" s="68"/>
      <c r="H843" s="68"/>
      <c r="I843" s="68"/>
      <c r="J843" s="68"/>
      <c r="K843" s="8"/>
      <c r="L843" s="8"/>
      <c r="M843" s="50"/>
      <c r="N843" s="8"/>
      <c r="O843" s="50"/>
      <c r="P843" s="8"/>
      <c r="Q843" s="8"/>
      <c r="R843" s="8"/>
      <c r="S843" s="8"/>
      <c r="T843" s="8"/>
      <c r="U843" s="8"/>
      <c r="V843" s="8"/>
      <c r="W843" s="8"/>
      <c r="X843" s="8"/>
      <c r="Y843" s="8"/>
      <c r="Z843" s="8"/>
    </row>
    <row r="844" spans="1:26" ht="15.75" customHeight="1">
      <c r="A844" s="8"/>
      <c r="B844" s="8"/>
      <c r="C844" s="8"/>
      <c r="D844" s="8"/>
      <c r="E844" s="68"/>
      <c r="F844" s="68"/>
      <c r="G844" s="68"/>
      <c r="H844" s="68"/>
      <c r="I844" s="68"/>
      <c r="J844" s="68"/>
      <c r="K844" s="8"/>
      <c r="L844" s="8"/>
      <c r="M844" s="50"/>
      <c r="N844" s="8"/>
      <c r="O844" s="50"/>
      <c r="P844" s="8"/>
      <c r="Q844" s="8"/>
      <c r="R844" s="8"/>
      <c r="S844" s="8"/>
      <c r="T844" s="8"/>
      <c r="U844" s="8"/>
      <c r="V844" s="8"/>
      <c r="W844" s="8"/>
      <c r="X844" s="8"/>
      <c r="Y844" s="8"/>
      <c r="Z844" s="8"/>
    </row>
    <row r="845" spans="1:26" ht="15.75" customHeight="1">
      <c r="A845" s="8"/>
      <c r="B845" s="8"/>
      <c r="C845" s="8"/>
      <c r="D845" s="8"/>
      <c r="E845" s="68"/>
      <c r="F845" s="68"/>
      <c r="G845" s="68"/>
      <c r="H845" s="68"/>
      <c r="I845" s="68"/>
      <c r="J845" s="68"/>
      <c r="K845" s="8"/>
      <c r="L845" s="8"/>
      <c r="M845" s="50"/>
      <c r="N845" s="8"/>
      <c r="O845" s="50"/>
      <c r="P845" s="8"/>
      <c r="Q845" s="8"/>
      <c r="R845" s="8"/>
      <c r="S845" s="8"/>
      <c r="T845" s="8"/>
      <c r="U845" s="8"/>
      <c r="V845" s="8"/>
      <c r="W845" s="8"/>
      <c r="X845" s="8"/>
      <c r="Y845" s="8"/>
      <c r="Z845" s="8"/>
    </row>
    <row r="846" spans="1:26" ht="15.75" customHeight="1">
      <c r="A846" s="8"/>
      <c r="B846" s="8"/>
      <c r="C846" s="8"/>
      <c r="D846" s="8"/>
      <c r="E846" s="68"/>
      <c r="F846" s="68"/>
      <c r="G846" s="68"/>
      <c r="H846" s="68"/>
      <c r="I846" s="68"/>
      <c r="J846" s="68"/>
      <c r="K846" s="8"/>
      <c r="L846" s="8"/>
      <c r="M846" s="50"/>
      <c r="N846" s="8"/>
      <c r="O846" s="50"/>
      <c r="P846" s="8"/>
      <c r="Q846" s="8"/>
      <c r="R846" s="8"/>
      <c r="S846" s="8"/>
      <c r="T846" s="8"/>
      <c r="U846" s="8"/>
      <c r="V846" s="8"/>
      <c r="W846" s="8"/>
      <c r="X846" s="8"/>
      <c r="Y846" s="8"/>
      <c r="Z846" s="8"/>
    </row>
    <row r="847" spans="1:26" ht="15.75" customHeight="1">
      <c r="A847" s="8"/>
      <c r="B847" s="8"/>
      <c r="C847" s="8"/>
      <c r="D847" s="8"/>
      <c r="E847" s="68"/>
      <c r="F847" s="68"/>
      <c r="G847" s="68"/>
      <c r="H847" s="68"/>
      <c r="I847" s="68"/>
      <c r="J847" s="68"/>
      <c r="K847" s="8"/>
      <c r="L847" s="8"/>
      <c r="M847" s="50"/>
      <c r="N847" s="8"/>
      <c r="O847" s="50"/>
      <c r="P847" s="8"/>
      <c r="Q847" s="8"/>
      <c r="R847" s="8"/>
      <c r="S847" s="8"/>
      <c r="T847" s="8"/>
      <c r="U847" s="8"/>
      <c r="V847" s="8"/>
      <c r="W847" s="8"/>
      <c r="X847" s="8"/>
      <c r="Y847" s="8"/>
      <c r="Z847" s="8"/>
    </row>
    <row r="848" spans="1:26" ht="15.75" customHeight="1">
      <c r="A848" s="8"/>
      <c r="B848" s="8"/>
      <c r="C848" s="8"/>
      <c r="D848" s="8"/>
      <c r="E848" s="68"/>
      <c r="F848" s="68"/>
      <c r="G848" s="68"/>
      <c r="H848" s="68"/>
      <c r="I848" s="68"/>
      <c r="J848" s="68"/>
      <c r="K848" s="8"/>
      <c r="L848" s="8"/>
      <c r="M848" s="50"/>
      <c r="N848" s="8"/>
      <c r="O848" s="50"/>
      <c r="P848" s="8"/>
      <c r="Q848" s="8"/>
      <c r="R848" s="8"/>
      <c r="S848" s="8"/>
      <c r="T848" s="8"/>
      <c r="U848" s="8"/>
      <c r="V848" s="8"/>
      <c r="W848" s="8"/>
      <c r="X848" s="8"/>
      <c r="Y848" s="8"/>
      <c r="Z848" s="8"/>
    </row>
    <row r="849" spans="1:26" ht="15.75" customHeight="1">
      <c r="A849" s="8"/>
      <c r="B849" s="8"/>
      <c r="C849" s="8"/>
      <c r="D849" s="8"/>
      <c r="E849" s="68"/>
      <c r="F849" s="68"/>
      <c r="G849" s="68"/>
      <c r="H849" s="68"/>
      <c r="I849" s="68"/>
      <c r="J849" s="68"/>
      <c r="K849" s="8"/>
      <c r="L849" s="8"/>
      <c r="M849" s="50"/>
      <c r="N849" s="8"/>
      <c r="O849" s="50"/>
      <c r="P849" s="8"/>
      <c r="Q849" s="8"/>
      <c r="R849" s="8"/>
      <c r="S849" s="8"/>
      <c r="T849" s="8"/>
      <c r="U849" s="8"/>
      <c r="V849" s="8"/>
      <c r="W849" s="8"/>
      <c r="X849" s="8"/>
      <c r="Y849" s="8"/>
      <c r="Z849" s="8"/>
    </row>
    <row r="850" spans="1:26" ht="15.75" customHeight="1">
      <c r="A850" s="8"/>
      <c r="B850" s="8"/>
      <c r="C850" s="8"/>
      <c r="D850" s="8"/>
      <c r="E850" s="68"/>
      <c r="F850" s="68"/>
      <c r="G850" s="68"/>
      <c r="H850" s="68"/>
      <c r="I850" s="68"/>
      <c r="J850" s="68"/>
      <c r="K850" s="8"/>
      <c r="L850" s="8"/>
      <c r="M850" s="50"/>
      <c r="N850" s="8"/>
      <c r="O850" s="50"/>
      <c r="P850" s="8"/>
      <c r="Q850" s="8"/>
      <c r="R850" s="8"/>
      <c r="S850" s="8"/>
      <c r="T850" s="8"/>
      <c r="U850" s="8"/>
      <c r="V850" s="8"/>
      <c r="W850" s="8"/>
      <c r="X850" s="8"/>
      <c r="Y850" s="8"/>
      <c r="Z850" s="8"/>
    </row>
    <row r="851" spans="1:26" ht="15.75" customHeight="1">
      <c r="A851" s="8"/>
      <c r="B851" s="8"/>
      <c r="C851" s="8"/>
      <c r="D851" s="8"/>
      <c r="E851" s="68"/>
      <c r="F851" s="68"/>
      <c r="G851" s="68"/>
      <c r="H851" s="68"/>
      <c r="I851" s="68"/>
      <c r="J851" s="68"/>
      <c r="K851" s="8"/>
      <c r="L851" s="8"/>
      <c r="M851" s="50"/>
      <c r="N851" s="8"/>
      <c r="O851" s="50"/>
      <c r="P851" s="8"/>
      <c r="Q851" s="8"/>
      <c r="R851" s="8"/>
      <c r="S851" s="8"/>
      <c r="T851" s="8"/>
      <c r="U851" s="8"/>
      <c r="V851" s="8"/>
      <c r="W851" s="8"/>
      <c r="X851" s="8"/>
      <c r="Y851" s="8"/>
      <c r="Z851" s="8"/>
    </row>
    <row r="852" spans="1:26" ht="15.75" customHeight="1">
      <c r="A852" s="8"/>
      <c r="B852" s="8"/>
      <c r="C852" s="8"/>
      <c r="D852" s="8"/>
      <c r="E852" s="68"/>
      <c r="F852" s="68"/>
      <c r="G852" s="68"/>
      <c r="H852" s="68"/>
      <c r="I852" s="68"/>
      <c r="J852" s="68"/>
      <c r="K852" s="8"/>
      <c r="L852" s="8"/>
      <c r="M852" s="50"/>
      <c r="N852" s="8"/>
      <c r="O852" s="50"/>
      <c r="P852" s="8"/>
      <c r="Q852" s="8"/>
      <c r="R852" s="8"/>
      <c r="S852" s="8"/>
      <c r="T852" s="8"/>
      <c r="U852" s="8"/>
      <c r="V852" s="8"/>
      <c r="W852" s="8"/>
      <c r="X852" s="8"/>
      <c r="Y852" s="8"/>
      <c r="Z852" s="8"/>
    </row>
    <row r="853" spans="1:26" ht="15.75" customHeight="1">
      <c r="A853" s="8"/>
      <c r="B853" s="8"/>
      <c r="C853" s="8"/>
      <c r="D853" s="8"/>
      <c r="E853" s="68"/>
      <c r="F853" s="68"/>
      <c r="G853" s="68"/>
      <c r="H853" s="68"/>
      <c r="I853" s="68"/>
      <c r="J853" s="68"/>
      <c r="K853" s="8"/>
      <c r="L853" s="8"/>
      <c r="M853" s="50"/>
      <c r="N853" s="8"/>
      <c r="O853" s="50"/>
      <c r="P853" s="8"/>
      <c r="Q853" s="8"/>
      <c r="R853" s="8"/>
      <c r="S853" s="8"/>
      <c r="T853" s="8"/>
      <c r="U853" s="8"/>
      <c r="V853" s="8"/>
      <c r="W853" s="8"/>
      <c r="X853" s="8"/>
      <c r="Y853" s="8"/>
      <c r="Z853" s="8"/>
    </row>
    <row r="854" spans="1:26" ht="15.75" customHeight="1">
      <c r="A854" s="8"/>
      <c r="B854" s="8"/>
      <c r="C854" s="8"/>
      <c r="D854" s="8"/>
      <c r="E854" s="68"/>
      <c r="F854" s="68"/>
      <c r="G854" s="68"/>
      <c r="H854" s="68"/>
      <c r="I854" s="68"/>
      <c r="J854" s="68"/>
      <c r="K854" s="8"/>
      <c r="L854" s="8"/>
      <c r="M854" s="50"/>
      <c r="N854" s="8"/>
      <c r="O854" s="50"/>
      <c r="P854" s="8"/>
      <c r="Q854" s="8"/>
      <c r="R854" s="8"/>
      <c r="S854" s="8"/>
      <c r="T854" s="8"/>
      <c r="U854" s="8"/>
      <c r="V854" s="8"/>
      <c r="W854" s="8"/>
      <c r="X854" s="8"/>
      <c r="Y854" s="8"/>
      <c r="Z854" s="8"/>
    </row>
    <row r="855" spans="1:26" ht="15.75" customHeight="1">
      <c r="A855" s="8"/>
      <c r="B855" s="8"/>
      <c r="C855" s="8"/>
      <c r="D855" s="8"/>
      <c r="E855" s="68"/>
      <c r="F855" s="68"/>
      <c r="G855" s="68"/>
      <c r="H855" s="68"/>
      <c r="I855" s="68"/>
      <c r="J855" s="68"/>
      <c r="K855" s="8"/>
      <c r="L855" s="8"/>
      <c r="M855" s="50"/>
      <c r="N855" s="8"/>
      <c r="O855" s="50"/>
      <c r="P855" s="8"/>
      <c r="Q855" s="8"/>
      <c r="R855" s="8"/>
      <c r="S855" s="8"/>
      <c r="T855" s="8"/>
      <c r="U855" s="8"/>
      <c r="V855" s="8"/>
      <c r="W855" s="8"/>
      <c r="X855" s="8"/>
      <c r="Y855" s="8"/>
      <c r="Z855" s="8"/>
    </row>
    <row r="856" spans="1:26" ht="15.75" customHeight="1">
      <c r="A856" s="8"/>
      <c r="B856" s="8"/>
      <c r="C856" s="8"/>
      <c r="D856" s="8"/>
      <c r="E856" s="68"/>
      <c r="F856" s="68"/>
      <c r="G856" s="68"/>
      <c r="H856" s="68"/>
      <c r="I856" s="68"/>
      <c r="J856" s="68"/>
      <c r="K856" s="8"/>
      <c r="L856" s="8"/>
      <c r="M856" s="50"/>
      <c r="N856" s="8"/>
      <c r="O856" s="50"/>
      <c r="P856" s="8"/>
      <c r="Q856" s="8"/>
      <c r="R856" s="8"/>
      <c r="S856" s="8"/>
      <c r="T856" s="8"/>
      <c r="U856" s="8"/>
      <c r="V856" s="8"/>
      <c r="W856" s="8"/>
      <c r="X856" s="8"/>
      <c r="Y856" s="8"/>
      <c r="Z856" s="8"/>
    </row>
    <row r="857" spans="1:26" ht="15.75" customHeight="1">
      <c r="A857" s="8"/>
      <c r="B857" s="8"/>
      <c r="C857" s="8"/>
      <c r="D857" s="8"/>
      <c r="E857" s="68"/>
      <c r="F857" s="68"/>
      <c r="G857" s="68"/>
      <c r="H857" s="68"/>
      <c r="I857" s="68"/>
      <c r="J857" s="68"/>
      <c r="K857" s="8"/>
      <c r="L857" s="8"/>
      <c r="M857" s="50"/>
      <c r="N857" s="8"/>
      <c r="O857" s="50"/>
      <c r="P857" s="8"/>
      <c r="Q857" s="8"/>
      <c r="R857" s="8"/>
      <c r="S857" s="8"/>
      <c r="T857" s="8"/>
      <c r="U857" s="8"/>
      <c r="V857" s="8"/>
      <c r="W857" s="8"/>
      <c r="X857" s="8"/>
      <c r="Y857" s="8"/>
      <c r="Z857" s="8"/>
    </row>
    <row r="858" spans="1:26" ht="15.75" customHeight="1">
      <c r="A858" s="8"/>
      <c r="B858" s="8"/>
      <c r="C858" s="8"/>
      <c r="D858" s="8"/>
      <c r="E858" s="68"/>
      <c r="F858" s="68"/>
      <c r="G858" s="68"/>
      <c r="H858" s="68"/>
      <c r="I858" s="68"/>
      <c r="J858" s="68"/>
      <c r="K858" s="8"/>
      <c r="L858" s="8"/>
      <c r="M858" s="50"/>
      <c r="N858" s="8"/>
      <c r="O858" s="50"/>
      <c r="P858" s="8"/>
      <c r="Q858" s="8"/>
      <c r="R858" s="8"/>
      <c r="S858" s="8"/>
      <c r="T858" s="8"/>
      <c r="U858" s="8"/>
      <c r="V858" s="8"/>
      <c r="W858" s="8"/>
      <c r="X858" s="8"/>
      <c r="Y858" s="8"/>
      <c r="Z858" s="8"/>
    </row>
    <row r="859" spans="1:26" ht="15.75" customHeight="1">
      <c r="A859" s="8"/>
      <c r="B859" s="8"/>
      <c r="C859" s="8"/>
      <c r="D859" s="8"/>
      <c r="E859" s="68"/>
      <c r="F859" s="68"/>
      <c r="G859" s="68"/>
      <c r="H859" s="68"/>
      <c r="I859" s="68"/>
      <c r="J859" s="68"/>
      <c r="K859" s="8"/>
      <c r="L859" s="8"/>
      <c r="M859" s="50"/>
      <c r="N859" s="8"/>
      <c r="O859" s="50"/>
      <c r="P859" s="8"/>
      <c r="Q859" s="8"/>
      <c r="R859" s="8"/>
      <c r="S859" s="8"/>
      <c r="T859" s="8"/>
      <c r="U859" s="8"/>
      <c r="V859" s="8"/>
      <c r="W859" s="8"/>
      <c r="X859" s="8"/>
      <c r="Y859" s="8"/>
      <c r="Z859" s="8"/>
    </row>
    <row r="860" spans="1:26" ht="15.75" customHeight="1">
      <c r="A860" s="8"/>
      <c r="B860" s="8"/>
      <c r="C860" s="8"/>
      <c r="D860" s="8"/>
      <c r="E860" s="68"/>
      <c r="F860" s="68"/>
      <c r="G860" s="68"/>
      <c r="H860" s="68"/>
      <c r="I860" s="68"/>
      <c r="J860" s="68"/>
      <c r="K860" s="8"/>
      <c r="L860" s="8"/>
      <c r="M860" s="50"/>
      <c r="N860" s="8"/>
      <c r="O860" s="50"/>
      <c r="P860" s="8"/>
      <c r="Q860" s="8"/>
      <c r="R860" s="8"/>
      <c r="S860" s="8"/>
      <c r="T860" s="8"/>
      <c r="U860" s="8"/>
      <c r="V860" s="8"/>
      <c r="W860" s="8"/>
      <c r="X860" s="8"/>
      <c r="Y860" s="8"/>
      <c r="Z860" s="8"/>
    </row>
    <row r="861" spans="1:26" ht="15.75" customHeight="1">
      <c r="A861" s="8"/>
      <c r="B861" s="8"/>
      <c r="C861" s="8"/>
      <c r="D861" s="8"/>
      <c r="E861" s="68"/>
      <c r="F861" s="68"/>
      <c r="G861" s="68"/>
      <c r="H861" s="68"/>
      <c r="I861" s="68"/>
      <c r="J861" s="68"/>
      <c r="K861" s="8"/>
      <c r="L861" s="8"/>
      <c r="M861" s="50"/>
      <c r="N861" s="8"/>
      <c r="O861" s="50"/>
      <c r="P861" s="8"/>
      <c r="Q861" s="8"/>
      <c r="R861" s="8"/>
      <c r="S861" s="8"/>
      <c r="T861" s="8"/>
      <c r="U861" s="8"/>
      <c r="V861" s="8"/>
      <c r="W861" s="8"/>
      <c r="X861" s="8"/>
      <c r="Y861" s="8"/>
      <c r="Z861" s="8"/>
    </row>
    <row r="862" spans="1:26" ht="15.75" customHeight="1">
      <c r="A862" s="8"/>
      <c r="B862" s="8"/>
      <c r="C862" s="8"/>
      <c r="D862" s="8"/>
      <c r="E862" s="68"/>
      <c r="F862" s="68"/>
      <c r="G862" s="68"/>
      <c r="H862" s="68"/>
      <c r="I862" s="68"/>
      <c r="J862" s="68"/>
      <c r="K862" s="8"/>
      <c r="L862" s="8"/>
      <c r="M862" s="50"/>
      <c r="N862" s="8"/>
      <c r="O862" s="50"/>
      <c r="P862" s="8"/>
      <c r="Q862" s="8"/>
      <c r="R862" s="8"/>
      <c r="S862" s="8"/>
      <c r="T862" s="8"/>
      <c r="U862" s="8"/>
      <c r="V862" s="8"/>
      <c r="W862" s="8"/>
      <c r="X862" s="8"/>
      <c r="Y862" s="8"/>
      <c r="Z862" s="8"/>
    </row>
    <row r="863" spans="1:26" ht="15.75" customHeight="1">
      <c r="A863" s="8"/>
      <c r="B863" s="8"/>
      <c r="C863" s="8"/>
      <c r="D863" s="8"/>
      <c r="E863" s="68"/>
      <c r="F863" s="68"/>
      <c r="G863" s="68"/>
      <c r="H863" s="68"/>
      <c r="I863" s="68"/>
      <c r="J863" s="68"/>
      <c r="K863" s="8"/>
      <c r="L863" s="8"/>
      <c r="M863" s="50"/>
      <c r="N863" s="8"/>
      <c r="O863" s="50"/>
      <c r="P863" s="8"/>
      <c r="Q863" s="8"/>
      <c r="R863" s="8"/>
      <c r="S863" s="8"/>
      <c r="T863" s="8"/>
      <c r="U863" s="8"/>
      <c r="V863" s="8"/>
      <c r="W863" s="8"/>
      <c r="X863" s="8"/>
      <c r="Y863" s="8"/>
      <c r="Z863" s="8"/>
    </row>
    <row r="864" spans="1:26" ht="15.75" customHeight="1">
      <c r="A864" s="8"/>
      <c r="B864" s="8"/>
      <c r="C864" s="8"/>
      <c r="D864" s="8"/>
      <c r="E864" s="68"/>
      <c r="F864" s="68"/>
      <c r="G864" s="68"/>
      <c r="H864" s="68"/>
      <c r="I864" s="68"/>
      <c r="J864" s="68"/>
      <c r="K864" s="8"/>
      <c r="L864" s="8"/>
      <c r="M864" s="50"/>
      <c r="N864" s="8"/>
      <c r="O864" s="50"/>
      <c r="P864" s="8"/>
      <c r="Q864" s="8"/>
      <c r="R864" s="8"/>
      <c r="S864" s="8"/>
      <c r="T864" s="8"/>
      <c r="U864" s="8"/>
      <c r="V864" s="8"/>
      <c r="W864" s="8"/>
      <c r="X864" s="8"/>
      <c r="Y864" s="8"/>
      <c r="Z864" s="8"/>
    </row>
    <row r="865" spans="1:26" ht="15.75" customHeight="1">
      <c r="A865" s="8"/>
      <c r="B865" s="8"/>
      <c r="C865" s="8"/>
      <c r="D865" s="8"/>
      <c r="E865" s="68"/>
      <c r="F865" s="68"/>
      <c r="G865" s="68"/>
      <c r="H865" s="68"/>
      <c r="I865" s="68"/>
      <c r="J865" s="68"/>
      <c r="K865" s="8"/>
      <c r="L865" s="8"/>
      <c r="M865" s="50"/>
      <c r="N865" s="8"/>
      <c r="O865" s="50"/>
      <c r="P865" s="8"/>
      <c r="Q865" s="8"/>
      <c r="R865" s="8"/>
      <c r="S865" s="8"/>
      <c r="T865" s="8"/>
      <c r="U865" s="8"/>
      <c r="V865" s="8"/>
      <c r="W865" s="8"/>
      <c r="X865" s="8"/>
      <c r="Y865" s="8"/>
      <c r="Z865" s="8"/>
    </row>
    <row r="866" spans="1:26" ht="15.75" customHeight="1">
      <c r="A866" s="8"/>
      <c r="B866" s="8"/>
      <c r="C866" s="8"/>
      <c r="D866" s="8"/>
      <c r="E866" s="68"/>
      <c r="F866" s="68"/>
      <c r="G866" s="68"/>
      <c r="H866" s="68"/>
      <c r="I866" s="68"/>
      <c r="J866" s="68"/>
      <c r="K866" s="8"/>
      <c r="L866" s="8"/>
      <c r="M866" s="50"/>
      <c r="N866" s="8"/>
      <c r="O866" s="50"/>
      <c r="P866" s="8"/>
      <c r="Q866" s="8"/>
      <c r="R866" s="8"/>
      <c r="S866" s="8"/>
      <c r="T866" s="8"/>
      <c r="U866" s="8"/>
      <c r="V866" s="8"/>
      <c r="W866" s="8"/>
      <c r="X866" s="8"/>
      <c r="Y866" s="8"/>
      <c r="Z866" s="8"/>
    </row>
    <row r="867" spans="1:26" ht="15.75" customHeight="1">
      <c r="A867" s="8"/>
      <c r="B867" s="8"/>
      <c r="C867" s="8"/>
      <c r="D867" s="8"/>
      <c r="E867" s="68"/>
      <c r="F867" s="68"/>
      <c r="G867" s="68"/>
      <c r="H867" s="68"/>
      <c r="I867" s="68"/>
      <c r="J867" s="68"/>
      <c r="K867" s="8"/>
      <c r="L867" s="8"/>
      <c r="M867" s="50"/>
      <c r="N867" s="8"/>
      <c r="O867" s="50"/>
      <c r="P867" s="8"/>
      <c r="Q867" s="8"/>
      <c r="R867" s="8"/>
      <c r="S867" s="8"/>
      <c r="T867" s="8"/>
      <c r="U867" s="8"/>
      <c r="V867" s="8"/>
      <c r="W867" s="8"/>
      <c r="X867" s="8"/>
      <c r="Y867" s="8"/>
      <c r="Z867" s="8"/>
    </row>
    <row r="868" spans="1:26" ht="15.75" customHeight="1">
      <c r="A868" s="8"/>
      <c r="B868" s="8"/>
      <c r="C868" s="8"/>
      <c r="D868" s="8"/>
      <c r="E868" s="68"/>
      <c r="F868" s="68"/>
      <c r="G868" s="68"/>
      <c r="H868" s="68"/>
      <c r="I868" s="68"/>
      <c r="J868" s="68"/>
      <c r="K868" s="8"/>
      <c r="L868" s="8"/>
      <c r="M868" s="50"/>
      <c r="N868" s="8"/>
      <c r="O868" s="50"/>
      <c r="P868" s="8"/>
      <c r="Q868" s="8"/>
      <c r="R868" s="8"/>
      <c r="S868" s="8"/>
      <c r="T868" s="8"/>
      <c r="U868" s="8"/>
      <c r="V868" s="8"/>
      <c r="W868" s="8"/>
      <c r="X868" s="8"/>
      <c r="Y868" s="8"/>
      <c r="Z868" s="8"/>
    </row>
    <row r="869" spans="1:26" ht="15.75" customHeight="1">
      <c r="A869" s="8"/>
      <c r="B869" s="8"/>
      <c r="C869" s="8"/>
      <c r="D869" s="8"/>
      <c r="E869" s="68"/>
      <c r="F869" s="68"/>
      <c r="G869" s="68"/>
      <c r="H869" s="68"/>
      <c r="I869" s="68"/>
      <c r="J869" s="68"/>
      <c r="K869" s="8"/>
      <c r="L869" s="8"/>
      <c r="M869" s="50"/>
      <c r="N869" s="8"/>
      <c r="O869" s="50"/>
      <c r="P869" s="8"/>
      <c r="Q869" s="8"/>
      <c r="R869" s="8"/>
      <c r="S869" s="8"/>
      <c r="T869" s="8"/>
      <c r="U869" s="8"/>
      <c r="V869" s="8"/>
      <c r="W869" s="8"/>
      <c r="X869" s="8"/>
      <c r="Y869" s="8"/>
      <c r="Z869" s="8"/>
    </row>
    <row r="870" spans="1:26" ht="15.75" customHeight="1">
      <c r="A870" s="8"/>
      <c r="B870" s="8"/>
      <c r="C870" s="8"/>
      <c r="D870" s="8"/>
      <c r="E870" s="68"/>
      <c r="F870" s="68"/>
      <c r="G870" s="68"/>
      <c r="H870" s="68"/>
      <c r="I870" s="68"/>
      <c r="J870" s="68"/>
      <c r="K870" s="8"/>
      <c r="L870" s="8"/>
      <c r="M870" s="50"/>
      <c r="N870" s="8"/>
      <c r="O870" s="50"/>
      <c r="P870" s="8"/>
      <c r="Q870" s="8"/>
      <c r="R870" s="8"/>
      <c r="S870" s="8"/>
      <c r="T870" s="8"/>
      <c r="U870" s="8"/>
      <c r="V870" s="8"/>
      <c r="W870" s="8"/>
      <c r="X870" s="8"/>
      <c r="Y870" s="8"/>
      <c r="Z870" s="8"/>
    </row>
    <row r="871" spans="1:26" ht="15.75" customHeight="1">
      <c r="A871" s="8"/>
      <c r="B871" s="8"/>
      <c r="C871" s="8"/>
      <c r="D871" s="8"/>
      <c r="E871" s="68"/>
      <c r="F871" s="68"/>
      <c r="G871" s="68"/>
      <c r="H871" s="68"/>
      <c r="I871" s="68"/>
      <c r="J871" s="68"/>
      <c r="K871" s="8"/>
      <c r="L871" s="8"/>
      <c r="M871" s="50"/>
      <c r="N871" s="8"/>
      <c r="O871" s="50"/>
      <c r="P871" s="8"/>
      <c r="Q871" s="8"/>
      <c r="R871" s="8"/>
      <c r="S871" s="8"/>
      <c r="T871" s="8"/>
      <c r="U871" s="8"/>
      <c r="V871" s="8"/>
      <c r="W871" s="8"/>
      <c r="X871" s="8"/>
      <c r="Y871" s="8"/>
      <c r="Z871" s="8"/>
    </row>
    <row r="872" spans="1:26" ht="15.75" customHeight="1">
      <c r="A872" s="8"/>
      <c r="B872" s="8"/>
      <c r="C872" s="8"/>
      <c r="D872" s="8"/>
      <c r="E872" s="68"/>
      <c r="F872" s="68"/>
      <c r="G872" s="68"/>
      <c r="H872" s="68"/>
      <c r="I872" s="68"/>
      <c r="J872" s="68"/>
      <c r="K872" s="8"/>
      <c r="L872" s="8"/>
      <c r="M872" s="50"/>
      <c r="N872" s="8"/>
      <c r="O872" s="50"/>
      <c r="P872" s="8"/>
      <c r="Q872" s="8"/>
      <c r="R872" s="8"/>
      <c r="S872" s="8"/>
      <c r="T872" s="8"/>
      <c r="U872" s="8"/>
      <c r="V872" s="8"/>
      <c r="W872" s="8"/>
      <c r="X872" s="8"/>
      <c r="Y872" s="8"/>
      <c r="Z872" s="8"/>
    </row>
    <row r="873" spans="1:26" ht="15.75" customHeight="1">
      <c r="A873" s="8"/>
      <c r="B873" s="8"/>
      <c r="C873" s="8"/>
      <c r="D873" s="8"/>
      <c r="E873" s="68"/>
      <c r="F873" s="68"/>
      <c r="G873" s="68"/>
      <c r="H873" s="68"/>
      <c r="I873" s="68"/>
      <c r="J873" s="68"/>
      <c r="K873" s="8"/>
      <c r="L873" s="8"/>
      <c r="M873" s="50"/>
      <c r="N873" s="8"/>
      <c r="O873" s="50"/>
      <c r="P873" s="8"/>
      <c r="Q873" s="8"/>
      <c r="R873" s="8"/>
      <c r="S873" s="8"/>
      <c r="T873" s="8"/>
      <c r="U873" s="8"/>
      <c r="V873" s="8"/>
      <c r="W873" s="8"/>
      <c r="X873" s="8"/>
      <c r="Y873" s="8"/>
      <c r="Z873" s="8"/>
    </row>
    <row r="874" spans="1:26" ht="15.75" customHeight="1">
      <c r="A874" s="8"/>
      <c r="B874" s="8"/>
      <c r="C874" s="8"/>
      <c r="D874" s="8"/>
      <c r="E874" s="68"/>
      <c r="F874" s="68"/>
      <c r="G874" s="68"/>
      <c r="H874" s="68"/>
      <c r="I874" s="68"/>
      <c r="J874" s="68"/>
      <c r="K874" s="8"/>
      <c r="L874" s="8"/>
      <c r="M874" s="50"/>
      <c r="N874" s="8"/>
      <c r="O874" s="50"/>
      <c r="P874" s="8"/>
      <c r="Q874" s="8"/>
      <c r="R874" s="8"/>
      <c r="S874" s="8"/>
      <c r="T874" s="8"/>
      <c r="U874" s="8"/>
      <c r="V874" s="8"/>
      <c r="W874" s="8"/>
      <c r="X874" s="8"/>
      <c r="Y874" s="8"/>
      <c r="Z874" s="8"/>
    </row>
    <row r="875" spans="1:26" ht="15.75" customHeight="1">
      <c r="A875" s="8"/>
      <c r="B875" s="8"/>
      <c r="C875" s="8"/>
      <c r="D875" s="8"/>
      <c r="E875" s="68"/>
      <c r="F875" s="68"/>
      <c r="G875" s="68"/>
      <c r="H875" s="68"/>
      <c r="I875" s="68"/>
      <c r="J875" s="68"/>
      <c r="K875" s="8"/>
      <c r="L875" s="8"/>
      <c r="M875" s="50"/>
      <c r="N875" s="8"/>
      <c r="O875" s="50"/>
      <c r="P875" s="8"/>
      <c r="Q875" s="8"/>
      <c r="R875" s="8"/>
      <c r="S875" s="8"/>
      <c r="T875" s="8"/>
      <c r="U875" s="8"/>
      <c r="V875" s="8"/>
      <c r="W875" s="8"/>
      <c r="X875" s="8"/>
      <c r="Y875" s="8"/>
      <c r="Z875" s="8"/>
    </row>
    <row r="876" spans="1:26" ht="15.75" customHeight="1">
      <c r="A876" s="8"/>
      <c r="B876" s="8"/>
      <c r="C876" s="8"/>
      <c r="D876" s="8"/>
      <c r="E876" s="68"/>
      <c r="F876" s="68"/>
      <c r="G876" s="68"/>
      <c r="H876" s="68"/>
      <c r="I876" s="68"/>
      <c r="J876" s="68"/>
      <c r="K876" s="8"/>
      <c r="L876" s="8"/>
      <c r="M876" s="50"/>
      <c r="N876" s="8"/>
      <c r="O876" s="50"/>
      <c r="P876" s="8"/>
      <c r="Q876" s="8"/>
      <c r="R876" s="8"/>
      <c r="S876" s="8"/>
      <c r="T876" s="8"/>
      <c r="U876" s="8"/>
      <c r="V876" s="8"/>
      <c r="W876" s="8"/>
      <c r="X876" s="8"/>
      <c r="Y876" s="8"/>
      <c r="Z876" s="8"/>
    </row>
    <row r="877" spans="1:26" ht="15.75" customHeight="1">
      <c r="A877" s="8"/>
      <c r="B877" s="8"/>
      <c r="C877" s="8"/>
      <c r="D877" s="8"/>
      <c r="E877" s="68"/>
      <c r="F877" s="68"/>
      <c r="G877" s="68"/>
      <c r="H877" s="68"/>
      <c r="I877" s="68"/>
      <c r="J877" s="68"/>
      <c r="K877" s="8"/>
      <c r="L877" s="8"/>
      <c r="M877" s="50"/>
      <c r="N877" s="8"/>
      <c r="O877" s="50"/>
      <c r="P877" s="8"/>
      <c r="Q877" s="8"/>
      <c r="R877" s="8"/>
      <c r="S877" s="8"/>
      <c r="T877" s="8"/>
      <c r="U877" s="8"/>
      <c r="V877" s="8"/>
      <c r="W877" s="8"/>
      <c r="X877" s="8"/>
      <c r="Y877" s="8"/>
      <c r="Z877" s="8"/>
    </row>
    <row r="878" spans="1:26" ht="15.75" customHeight="1">
      <c r="A878" s="8"/>
      <c r="B878" s="8"/>
      <c r="C878" s="8"/>
      <c r="D878" s="8"/>
      <c r="E878" s="68"/>
      <c r="F878" s="68"/>
      <c r="G878" s="68"/>
      <c r="H878" s="68"/>
      <c r="I878" s="68"/>
      <c r="J878" s="68"/>
      <c r="K878" s="8"/>
      <c r="L878" s="8"/>
      <c r="M878" s="50"/>
      <c r="N878" s="8"/>
      <c r="O878" s="50"/>
      <c r="P878" s="8"/>
      <c r="Q878" s="8"/>
      <c r="R878" s="8"/>
      <c r="S878" s="8"/>
      <c r="T878" s="8"/>
      <c r="U878" s="8"/>
      <c r="V878" s="8"/>
      <c r="W878" s="8"/>
      <c r="X878" s="8"/>
      <c r="Y878" s="8"/>
      <c r="Z878" s="8"/>
    </row>
    <row r="879" spans="1:26" ht="15.75" customHeight="1">
      <c r="A879" s="8"/>
      <c r="B879" s="8"/>
      <c r="C879" s="8"/>
      <c r="D879" s="8"/>
      <c r="E879" s="68"/>
      <c r="F879" s="68"/>
      <c r="G879" s="68"/>
      <c r="H879" s="68"/>
      <c r="I879" s="68"/>
      <c r="J879" s="68"/>
      <c r="K879" s="8"/>
      <c r="L879" s="8"/>
      <c r="M879" s="50"/>
      <c r="N879" s="8"/>
      <c r="O879" s="50"/>
      <c r="P879" s="8"/>
      <c r="Q879" s="8"/>
      <c r="R879" s="8"/>
      <c r="S879" s="8"/>
      <c r="T879" s="8"/>
      <c r="U879" s="8"/>
      <c r="V879" s="8"/>
      <c r="W879" s="8"/>
      <c r="X879" s="8"/>
      <c r="Y879" s="8"/>
      <c r="Z879" s="8"/>
    </row>
    <row r="880" spans="1:26" ht="15.75" customHeight="1">
      <c r="A880" s="8"/>
      <c r="B880" s="8"/>
      <c r="C880" s="8"/>
      <c r="D880" s="8"/>
      <c r="E880" s="68"/>
      <c r="F880" s="68"/>
      <c r="G880" s="68"/>
      <c r="H880" s="68"/>
      <c r="I880" s="68"/>
      <c r="J880" s="68"/>
      <c r="K880" s="8"/>
      <c r="L880" s="8"/>
      <c r="M880" s="50"/>
      <c r="N880" s="8"/>
      <c r="O880" s="50"/>
      <c r="P880" s="8"/>
      <c r="Q880" s="8"/>
      <c r="R880" s="8"/>
      <c r="S880" s="8"/>
      <c r="T880" s="8"/>
      <c r="U880" s="8"/>
      <c r="V880" s="8"/>
      <c r="W880" s="8"/>
      <c r="X880" s="8"/>
      <c r="Y880" s="8"/>
      <c r="Z880" s="8"/>
    </row>
    <row r="881" spans="1:26" ht="15.75" customHeight="1">
      <c r="A881" s="8"/>
      <c r="B881" s="8"/>
      <c r="C881" s="8"/>
      <c r="D881" s="8"/>
      <c r="E881" s="68"/>
      <c r="F881" s="68"/>
      <c r="G881" s="68"/>
      <c r="H881" s="68"/>
      <c r="I881" s="68"/>
      <c r="J881" s="68"/>
      <c r="K881" s="8"/>
      <c r="L881" s="8"/>
      <c r="M881" s="50"/>
      <c r="N881" s="8"/>
      <c r="O881" s="50"/>
      <c r="P881" s="8"/>
      <c r="Q881" s="8"/>
      <c r="R881" s="8"/>
      <c r="S881" s="8"/>
      <c r="T881" s="8"/>
      <c r="U881" s="8"/>
      <c r="V881" s="8"/>
      <c r="W881" s="8"/>
      <c r="X881" s="8"/>
      <c r="Y881" s="8"/>
      <c r="Z881" s="8"/>
    </row>
    <row r="882" spans="1:26" ht="15.75" customHeight="1">
      <c r="A882" s="8"/>
      <c r="B882" s="8"/>
      <c r="C882" s="8"/>
      <c r="D882" s="8"/>
      <c r="E882" s="68"/>
      <c r="F882" s="68"/>
      <c r="G882" s="68"/>
      <c r="H882" s="68"/>
      <c r="I882" s="68"/>
      <c r="J882" s="68"/>
      <c r="K882" s="8"/>
      <c r="L882" s="8"/>
      <c r="M882" s="50"/>
      <c r="N882" s="8"/>
      <c r="O882" s="50"/>
      <c r="P882" s="8"/>
      <c r="Q882" s="8"/>
      <c r="R882" s="8"/>
      <c r="S882" s="8"/>
      <c r="T882" s="8"/>
      <c r="U882" s="8"/>
      <c r="V882" s="8"/>
      <c r="W882" s="8"/>
      <c r="X882" s="8"/>
      <c r="Y882" s="8"/>
      <c r="Z882" s="8"/>
    </row>
    <row r="883" spans="1:26" ht="15.75" customHeight="1">
      <c r="A883" s="8"/>
      <c r="B883" s="8"/>
      <c r="C883" s="8"/>
      <c r="D883" s="8"/>
      <c r="E883" s="68"/>
      <c r="F883" s="68"/>
      <c r="G883" s="68"/>
      <c r="H883" s="68"/>
      <c r="I883" s="68"/>
      <c r="J883" s="68"/>
      <c r="K883" s="8"/>
      <c r="L883" s="8"/>
      <c r="M883" s="50"/>
      <c r="N883" s="8"/>
      <c r="O883" s="50"/>
      <c r="P883" s="8"/>
      <c r="Q883" s="8"/>
      <c r="R883" s="8"/>
      <c r="S883" s="8"/>
      <c r="T883" s="8"/>
      <c r="U883" s="8"/>
      <c r="V883" s="8"/>
      <c r="W883" s="8"/>
      <c r="X883" s="8"/>
      <c r="Y883" s="8"/>
      <c r="Z883" s="8"/>
    </row>
    <row r="884" spans="1:26" ht="15.75" customHeight="1">
      <c r="A884" s="8"/>
      <c r="B884" s="8"/>
      <c r="C884" s="8"/>
      <c r="D884" s="8"/>
      <c r="E884" s="68"/>
      <c r="F884" s="68"/>
      <c r="G884" s="68"/>
      <c r="H884" s="68"/>
      <c r="I884" s="68"/>
      <c r="J884" s="68"/>
      <c r="K884" s="8"/>
      <c r="L884" s="8"/>
      <c r="M884" s="50"/>
      <c r="N884" s="8"/>
      <c r="O884" s="50"/>
      <c r="P884" s="8"/>
      <c r="Q884" s="8"/>
      <c r="R884" s="8"/>
      <c r="S884" s="8"/>
      <c r="T884" s="8"/>
      <c r="U884" s="8"/>
      <c r="V884" s="8"/>
      <c r="W884" s="8"/>
      <c r="X884" s="8"/>
      <c r="Y884" s="8"/>
      <c r="Z884" s="8"/>
    </row>
    <row r="885" spans="1:26" ht="15.75" customHeight="1">
      <c r="A885" s="8"/>
      <c r="B885" s="8"/>
      <c r="C885" s="8"/>
      <c r="D885" s="8"/>
      <c r="E885" s="68"/>
      <c r="F885" s="68"/>
      <c r="G885" s="68"/>
      <c r="H885" s="68"/>
      <c r="I885" s="68"/>
      <c r="J885" s="68"/>
      <c r="K885" s="8"/>
      <c r="L885" s="8"/>
      <c r="M885" s="50"/>
      <c r="N885" s="8"/>
      <c r="O885" s="50"/>
      <c r="P885" s="8"/>
      <c r="Q885" s="8"/>
      <c r="R885" s="8"/>
      <c r="S885" s="8"/>
      <c r="T885" s="8"/>
      <c r="U885" s="8"/>
      <c r="V885" s="8"/>
      <c r="W885" s="8"/>
      <c r="X885" s="8"/>
      <c r="Y885" s="8"/>
      <c r="Z885" s="8"/>
    </row>
    <row r="886" spans="1:26" ht="15.75" customHeight="1">
      <c r="A886" s="8"/>
      <c r="B886" s="8"/>
      <c r="C886" s="8"/>
      <c r="D886" s="8"/>
      <c r="E886" s="68"/>
      <c r="F886" s="68"/>
      <c r="G886" s="68"/>
      <c r="H886" s="68"/>
      <c r="I886" s="68"/>
      <c r="J886" s="68"/>
      <c r="K886" s="8"/>
      <c r="L886" s="8"/>
      <c r="M886" s="50"/>
      <c r="N886" s="8"/>
      <c r="O886" s="50"/>
      <c r="P886" s="8"/>
      <c r="Q886" s="8"/>
      <c r="R886" s="8"/>
      <c r="S886" s="8"/>
      <c r="T886" s="8"/>
      <c r="U886" s="8"/>
      <c r="V886" s="8"/>
      <c r="W886" s="8"/>
      <c r="X886" s="8"/>
      <c r="Y886" s="8"/>
      <c r="Z886" s="8"/>
    </row>
    <row r="887" spans="1:26" ht="15.75" customHeight="1">
      <c r="A887" s="8"/>
      <c r="B887" s="8"/>
      <c r="C887" s="8"/>
      <c r="D887" s="8"/>
      <c r="E887" s="68"/>
      <c r="F887" s="68"/>
      <c r="G887" s="68"/>
      <c r="H887" s="68"/>
      <c r="I887" s="68"/>
      <c r="J887" s="68"/>
      <c r="K887" s="8"/>
      <c r="L887" s="8"/>
      <c r="M887" s="50"/>
      <c r="N887" s="8"/>
      <c r="O887" s="50"/>
      <c r="P887" s="8"/>
      <c r="Q887" s="8"/>
      <c r="R887" s="8"/>
      <c r="S887" s="8"/>
      <c r="T887" s="8"/>
      <c r="U887" s="8"/>
      <c r="V887" s="8"/>
      <c r="W887" s="8"/>
      <c r="X887" s="8"/>
      <c r="Y887" s="8"/>
      <c r="Z887" s="8"/>
    </row>
    <row r="888" spans="1:26" ht="15.75" customHeight="1">
      <c r="A888" s="8"/>
      <c r="B888" s="8"/>
      <c r="C888" s="8"/>
      <c r="D888" s="8"/>
      <c r="E888" s="68"/>
      <c r="F888" s="68"/>
      <c r="G888" s="68"/>
      <c r="H888" s="68"/>
      <c r="I888" s="68"/>
      <c r="J888" s="68"/>
      <c r="K888" s="8"/>
      <c r="L888" s="8"/>
      <c r="M888" s="50"/>
      <c r="N888" s="8"/>
      <c r="O888" s="50"/>
      <c r="P888" s="8"/>
      <c r="Q888" s="8"/>
      <c r="R888" s="8"/>
      <c r="S888" s="8"/>
      <c r="T888" s="8"/>
      <c r="U888" s="8"/>
      <c r="V888" s="8"/>
      <c r="W888" s="8"/>
      <c r="X888" s="8"/>
      <c r="Y888" s="8"/>
      <c r="Z888" s="8"/>
    </row>
    <row r="889" spans="1:26" ht="15.75" customHeight="1">
      <c r="A889" s="8"/>
      <c r="B889" s="8"/>
      <c r="C889" s="8"/>
      <c r="D889" s="8"/>
      <c r="E889" s="68"/>
      <c r="F889" s="68"/>
      <c r="G889" s="68"/>
      <c r="H889" s="68"/>
      <c r="I889" s="68"/>
      <c r="J889" s="68"/>
      <c r="K889" s="8"/>
      <c r="L889" s="8"/>
      <c r="M889" s="50"/>
      <c r="N889" s="8"/>
      <c r="O889" s="50"/>
      <c r="P889" s="8"/>
      <c r="Q889" s="8"/>
      <c r="R889" s="8"/>
      <c r="S889" s="8"/>
      <c r="T889" s="8"/>
      <c r="U889" s="8"/>
      <c r="V889" s="8"/>
      <c r="W889" s="8"/>
      <c r="X889" s="8"/>
      <c r="Y889" s="8"/>
      <c r="Z889" s="8"/>
    </row>
    <row r="890" spans="1:26" ht="15.75" customHeight="1">
      <c r="A890" s="8"/>
      <c r="B890" s="8"/>
      <c r="C890" s="8"/>
      <c r="D890" s="8"/>
      <c r="E890" s="68"/>
      <c r="F890" s="68"/>
      <c r="G890" s="68"/>
      <c r="H890" s="68"/>
      <c r="I890" s="68"/>
      <c r="J890" s="68"/>
      <c r="K890" s="8"/>
      <c r="L890" s="8"/>
      <c r="M890" s="50"/>
      <c r="N890" s="8"/>
      <c r="O890" s="50"/>
      <c r="P890" s="8"/>
      <c r="Q890" s="8"/>
      <c r="R890" s="8"/>
      <c r="S890" s="8"/>
      <c r="T890" s="8"/>
      <c r="U890" s="8"/>
      <c r="V890" s="8"/>
      <c r="W890" s="8"/>
      <c r="X890" s="8"/>
      <c r="Y890" s="8"/>
      <c r="Z890" s="8"/>
    </row>
    <row r="891" spans="1:26" ht="15.75" customHeight="1">
      <c r="A891" s="8"/>
      <c r="B891" s="8"/>
      <c r="C891" s="8"/>
      <c r="D891" s="8"/>
      <c r="E891" s="68"/>
      <c r="F891" s="68"/>
      <c r="G891" s="68"/>
      <c r="H891" s="68"/>
      <c r="I891" s="68"/>
      <c r="J891" s="68"/>
      <c r="K891" s="8"/>
      <c r="L891" s="8"/>
      <c r="M891" s="50"/>
      <c r="N891" s="8"/>
      <c r="O891" s="50"/>
      <c r="P891" s="8"/>
      <c r="Q891" s="8"/>
      <c r="R891" s="8"/>
      <c r="S891" s="8"/>
      <c r="T891" s="8"/>
      <c r="U891" s="8"/>
      <c r="V891" s="8"/>
      <c r="W891" s="8"/>
      <c r="X891" s="8"/>
      <c r="Y891" s="8"/>
      <c r="Z891" s="8"/>
    </row>
    <row r="892" spans="1:26" ht="15.75" customHeight="1">
      <c r="A892" s="8"/>
      <c r="B892" s="8"/>
      <c r="C892" s="8"/>
      <c r="D892" s="8"/>
      <c r="E892" s="68"/>
      <c r="F892" s="68"/>
      <c r="G892" s="68"/>
      <c r="H892" s="68"/>
      <c r="I892" s="68"/>
      <c r="J892" s="68"/>
      <c r="K892" s="8"/>
      <c r="L892" s="8"/>
      <c r="M892" s="50"/>
      <c r="N892" s="8"/>
      <c r="O892" s="50"/>
      <c r="P892" s="8"/>
      <c r="Q892" s="8"/>
      <c r="R892" s="8"/>
      <c r="S892" s="8"/>
      <c r="T892" s="8"/>
      <c r="U892" s="8"/>
      <c r="V892" s="8"/>
      <c r="W892" s="8"/>
      <c r="X892" s="8"/>
      <c r="Y892" s="8"/>
      <c r="Z892" s="8"/>
    </row>
    <row r="893" spans="1:26" ht="15.75" customHeight="1">
      <c r="A893" s="8"/>
      <c r="B893" s="8"/>
      <c r="C893" s="8"/>
      <c r="D893" s="8"/>
      <c r="E893" s="68"/>
      <c r="F893" s="68"/>
      <c r="G893" s="68"/>
      <c r="H893" s="68"/>
      <c r="I893" s="68"/>
      <c r="J893" s="68"/>
      <c r="K893" s="8"/>
      <c r="L893" s="8"/>
      <c r="M893" s="50"/>
      <c r="N893" s="8"/>
      <c r="O893" s="50"/>
      <c r="P893" s="8"/>
      <c r="Q893" s="8"/>
      <c r="R893" s="8"/>
      <c r="S893" s="8"/>
      <c r="T893" s="8"/>
      <c r="U893" s="8"/>
      <c r="V893" s="8"/>
      <c r="W893" s="8"/>
      <c r="X893" s="8"/>
      <c r="Y893" s="8"/>
      <c r="Z893" s="8"/>
    </row>
    <row r="894" spans="1:26" ht="15.75" customHeight="1">
      <c r="A894" s="8"/>
      <c r="B894" s="8"/>
      <c r="C894" s="8"/>
      <c r="D894" s="8"/>
      <c r="E894" s="68"/>
      <c r="F894" s="68"/>
      <c r="G894" s="68"/>
      <c r="H894" s="68"/>
      <c r="I894" s="68"/>
      <c r="J894" s="68"/>
      <c r="K894" s="8"/>
      <c r="L894" s="8"/>
      <c r="M894" s="50"/>
      <c r="N894" s="8"/>
      <c r="O894" s="50"/>
      <c r="P894" s="8"/>
      <c r="Q894" s="8"/>
      <c r="R894" s="8"/>
      <c r="S894" s="8"/>
      <c r="T894" s="8"/>
      <c r="U894" s="8"/>
      <c r="V894" s="8"/>
      <c r="W894" s="8"/>
      <c r="X894" s="8"/>
      <c r="Y894" s="8"/>
      <c r="Z894" s="8"/>
    </row>
    <row r="895" spans="1:26" ht="15.75" customHeight="1">
      <c r="A895" s="8"/>
      <c r="B895" s="8"/>
      <c r="C895" s="8"/>
      <c r="D895" s="8"/>
      <c r="E895" s="68"/>
      <c r="F895" s="68"/>
      <c r="G895" s="68"/>
      <c r="H895" s="68"/>
      <c r="I895" s="68"/>
      <c r="J895" s="68"/>
      <c r="K895" s="8"/>
      <c r="L895" s="8"/>
      <c r="M895" s="50"/>
      <c r="N895" s="8"/>
      <c r="O895" s="50"/>
      <c r="P895" s="8"/>
      <c r="Q895" s="8"/>
      <c r="R895" s="8"/>
      <c r="S895" s="8"/>
      <c r="T895" s="8"/>
      <c r="U895" s="8"/>
      <c r="V895" s="8"/>
      <c r="W895" s="8"/>
      <c r="X895" s="8"/>
      <c r="Y895" s="8"/>
      <c r="Z895" s="8"/>
    </row>
    <row r="896" spans="1:26" ht="15.75" customHeight="1">
      <c r="A896" s="8"/>
      <c r="B896" s="8"/>
      <c r="C896" s="8"/>
      <c r="D896" s="8"/>
      <c r="E896" s="68"/>
      <c r="F896" s="68"/>
      <c r="G896" s="68"/>
      <c r="H896" s="68"/>
      <c r="I896" s="68"/>
      <c r="J896" s="68"/>
      <c r="K896" s="8"/>
      <c r="L896" s="8"/>
      <c r="M896" s="50"/>
      <c r="N896" s="8"/>
      <c r="O896" s="50"/>
      <c r="P896" s="8"/>
      <c r="Q896" s="8"/>
      <c r="R896" s="8"/>
      <c r="S896" s="8"/>
      <c r="T896" s="8"/>
      <c r="U896" s="8"/>
      <c r="V896" s="8"/>
      <c r="W896" s="8"/>
      <c r="X896" s="8"/>
      <c r="Y896" s="8"/>
      <c r="Z896" s="8"/>
    </row>
    <row r="897" spans="1:26" ht="15.75" customHeight="1">
      <c r="A897" s="8"/>
      <c r="B897" s="8"/>
      <c r="C897" s="8"/>
      <c r="D897" s="8"/>
      <c r="E897" s="68"/>
      <c r="F897" s="68"/>
      <c r="G897" s="68"/>
      <c r="H897" s="68"/>
      <c r="I897" s="68"/>
      <c r="J897" s="68"/>
      <c r="K897" s="8"/>
      <c r="L897" s="8"/>
      <c r="M897" s="50"/>
      <c r="N897" s="8"/>
      <c r="O897" s="50"/>
      <c r="P897" s="8"/>
      <c r="Q897" s="8"/>
      <c r="R897" s="8"/>
      <c r="S897" s="8"/>
      <c r="T897" s="8"/>
      <c r="U897" s="8"/>
      <c r="V897" s="8"/>
      <c r="W897" s="8"/>
      <c r="X897" s="8"/>
      <c r="Y897" s="8"/>
      <c r="Z897" s="8"/>
    </row>
    <row r="898" spans="1:26" ht="15.75" customHeight="1">
      <c r="A898" s="8"/>
      <c r="B898" s="8"/>
      <c r="C898" s="8"/>
      <c r="D898" s="8"/>
      <c r="E898" s="68"/>
      <c r="F898" s="68"/>
      <c r="G898" s="68"/>
      <c r="H898" s="68"/>
      <c r="I898" s="68"/>
      <c r="J898" s="68"/>
      <c r="K898" s="8"/>
      <c r="L898" s="8"/>
      <c r="M898" s="50"/>
      <c r="N898" s="8"/>
      <c r="O898" s="50"/>
      <c r="P898" s="8"/>
      <c r="Q898" s="8"/>
      <c r="R898" s="8"/>
      <c r="S898" s="8"/>
      <c r="T898" s="8"/>
      <c r="U898" s="8"/>
      <c r="V898" s="8"/>
      <c r="W898" s="8"/>
      <c r="X898" s="8"/>
      <c r="Y898" s="8"/>
      <c r="Z898" s="8"/>
    </row>
    <row r="899" spans="1:26" ht="15.75" customHeight="1">
      <c r="A899" s="8"/>
      <c r="B899" s="8"/>
      <c r="C899" s="8"/>
      <c r="D899" s="8"/>
      <c r="E899" s="68"/>
      <c r="F899" s="68"/>
      <c r="G899" s="68"/>
      <c r="H899" s="68"/>
      <c r="I899" s="68"/>
      <c r="J899" s="68"/>
      <c r="K899" s="8"/>
      <c r="L899" s="8"/>
      <c r="M899" s="50"/>
      <c r="N899" s="8"/>
      <c r="O899" s="50"/>
      <c r="P899" s="8"/>
      <c r="Q899" s="8"/>
      <c r="R899" s="8"/>
      <c r="S899" s="8"/>
      <c r="T899" s="8"/>
      <c r="U899" s="8"/>
      <c r="V899" s="8"/>
      <c r="W899" s="8"/>
      <c r="X899" s="8"/>
      <c r="Y899" s="8"/>
      <c r="Z899" s="8"/>
    </row>
    <row r="900" spans="1:26" ht="15.75" customHeight="1">
      <c r="A900" s="8"/>
      <c r="B900" s="8"/>
      <c r="C900" s="8"/>
      <c r="D900" s="8"/>
      <c r="E900" s="68"/>
      <c r="F900" s="68"/>
      <c r="G900" s="68"/>
      <c r="H900" s="68"/>
      <c r="I900" s="68"/>
      <c r="J900" s="68"/>
      <c r="K900" s="8"/>
      <c r="L900" s="8"/>
      <c r="M900" s="50"/>
      <c r="N900" s="8"/>
      <c r="O900" s="50"/>
      <c r="P900" s="8"/>
      <c r="Q900" s="8"/>
      <c r="R900" s="8"/>
      <c r="S900" s="8"/>
      <c r="T900" s="8"/>
      <c r="U900" s="8"/>
      <c r="V900" s="8"/>
      <c r="W900" s="8"/>
      <c r="X900" s="8"/>
      <c r="Y900" s="8"/>
      <c r="Z900" s="8"/>
    </row>
    <row r="901" spans="1:26" ht="15.75" customHeight="1">
      <c r="A901" s="8"/>
      <c r="B901" s="8"/>
      <c r="C901" s="8"/>
      <c r="D901" s="8"/>
      <c r="E901" s="68"/>
      <c r="F901" s="68"/>
      <c r="G901" s="68"/>
      <c r="H901" s="68"/>
      <c r="I901" s="68"/>
      <c r="J901" s="68"/>
      <c r="K901" s="8"/>
      <c r="L901" s="8"/>
      <c r="M901" s="50"/>
      <c r="N901" s="8"/>
      <c r="O901" s="50"/>
      <c r="P901" s="8"/>
      <c r="Q901" s="8"/>
      <c r="R901" s="8"/>
      <c r="S901" s="8"/>
      <c r="T901" s="8"/>
      <c r="U901" s="8"/>
      <c r="V901" s="8"/>
      <c r="W901" s="8"/>
      <c r="X901" s="8"/>
      <c r="Y901" s="8"/>
      <c r="Z901" s="8"/>
    </row>
    <row r="902" spans="1:26" ht="15.75" customHeight="1">
      <c r="A902" s="8"/>
      <c r="B902" s="8"/>
      <c r="C902" s="8"/>
      <c r="D902" s="8"/>
      <c r="E902" s="68"/>
      <c r="F902" s="68"/>
      <c r="G902" s="68"/>
      <c r="H902" s="68"/>
      <c r="I902" s="68"/>
      <c r="J902" s="68"/>
      <c r="K902" s="8"/>
      <c r="L902" s="8"/>
      <c r="M902" s="50"/>
      <c r="N902" s="8"/>
      <c r="O902" s="50"/>
      <c r="P902" s="8"/>
      <c r="Q902" s="8"/>
      <c r="R902" s="8"/>
      <c r="S902" s="8"/>
      <c r="T902" s="8"/>
      <c r="U902" s="8"/>
      <c r="V902" s="8"/>
      <c r="W902" s="8"/>
      <c r="X902" s="8"/>
      <c r="Y902" s="8"/>
      <c r="Z902" s="8"/>
    </row>
    <row r="903" spans="1:26" ht="15.75" customHeight="1">
      <c r="A903" s="8"/>
      <c r="B903" s="8"/>
      <c r="C903" s="8"/>
      <c r="D903" s="8"/>
      <c r="E903" s="68"/>
      <c r="F903" s="68"/>
      <c r="G903" s="68"/>
      <c r="H903" s="68"/>
      <c r="I903" s="68"/>
      <c r="J903" s="68"/>
      <c r="K903" s="8"/>
      <c r="L903" s="8"/>
      <c r="M903" s="50"/>
      <c r="N903" s="8"/>
      <c r="O903" s="50"/>
      <c r="P903" s="8"/>
      <c r="Q903" s="8"/>
      <c r="R903" s="8"/>
      <c r="S903" s="8"/>
      <c r="T903" s="8"/>
      <c r="U903" s="8"/>
      <c r="V903" s="8"/>
      <c r="W903" s="8"/>
      <c r="X903" s="8"/>
      <c r="Y903" s="8"/>
      <c r="Z903" s="8"/>
    </row>
    <row r="904" spans="1:26" ht="15.75" customHeight="1">
      <c r="A904" s="8"/>
      <c r="B904" s="8"/>
      <c r="C904" s="8"/>
      <c r="D904" s="8"/>
      <c r="E904" s="68"/>
      <c r="F904" s="68"/>
      <c r="G904" s="68"/>
      <c r="H904" s="68"/>
      <c r="I904" s="68"/>
      <c r="J904" s="68"/>
      <c r="K904" s="8"/>
      <c r="L904" s="8"/>
      <c r="M904" s="50"/>
      <c r="N904" s="8"/>
      <c r="O904" s="50"/>
      <c r="P904" s="8"/>
      <c r="Q904" s="8"/>
      <c r="R904" s="8"/>
      <c r="S904" s="8"/>
      <c r="T904" s="8"/>
      <c r="U904" s="8"/>
      <c r="V904" s="8"/>
      <c r="W904" s="8"/>
      <c r="X904" s="8"/>
      <c r="Y904" s="8"/>
      <c r="Z904" s="8"/>
    </row>
    <row r="905" spans="1:26" ht="15.75" customHeight="1">
      <c r="A905" s="8"/>
      <c r="B905" s="8"/>
      <c r="C905" s="8"/>
      <c r="D905" s="8"/>
      <c r="E905" s="68"/>
      <c r="F905" s="68"/>
      <c r="G905" s="68"/>
      <c r="H905" s="68"/>
      <c r="I905" s="68"/>
      <c r="J905" s="68"/>
      <c r="K905" s="8"/>
      <c r="L905" s="8"/>
      <c r="M905" s="50"/>
      <c r="N905" s="8"/>
      <c r="O905" s="50"/>
      <c r="P905" s="8"/>
      <c r="Q905" s="8"/>
      <c r="R905" s="8"/>
      <c r="S905" s="8"/>
      <c r="T905" s="8"/>
      <c r="U905" s="8"/>
      <c r="V905" s="8"/>
      <c r="W905" s="8"/>
      <c r="X905" s="8"/>
      <c r="Y905" s="8"/>
      <c r="Z905" s="8"/>
    </row>
    <row r="906" spans="1:26" ht="15.75" customHeight="1">
      <c r="A906" s="8"/>
      <c r="B906" s="8"/>
      <c r="C906" s="8"/>
      <c r="D906" s="8"/>
      <c r="E906" s="68"/>
      <c r="F906" s="68"/>
      <c r="G906" s="68"/>
      <c r="H906" s="68"/>
      <c r="I906" s="68"/>
      <c r="J906" s="68"/>
      <c r="K906" s="8"/>
      <c r="L906" s="8"/>
      <c r="M906" s="50"/>
      <c r="N906" s="8"/>
      <c r="O906" s="50"/>
      <c r="P906" s="8"/>
      <c r="Q906" s="8"/>
      <c r="R906" s="8"/>
      <c r="S906" s="8"/>
      <c r="T906" s="8"/>
      <c r="U906" s="8"/>
      <c r="V906" s="8"/>
      <c r="W906" s="8"/>
      <c r="X906" s="8"/>
      <c r="Y906" s="8"/>
      <c r="Z906" s="8"/>
    </row>
    <row r="907" spans="1:26" ht="15.75" customHeight="1">
      <c r="A907" s="8"/>
      <c r="B907" s="8"/>
      <c r="C907" s="8"/>
      <c r="D907" s="8"/>
      <c r="E907" s="68"/>
      <c r="F907" s="68"/>
      <c r="G907" s="68"/>
      <c r="H907" s="68"/>
      <c r="I907" s="68"/>
      <c r="J907" s="68"/>
      <c r="K907" s="8"/>
      <c r="L907" s="8"/>
      <c r="M907" s="50"/>
      <c r="N907" s="8"/>
      <c r="O907" s="50"/>
      <c r="P907" s="8"/>
      <c r="Q907" s="8"/>
      <c r="R907" s="8"/>
      <c r="S907" s="8"/>
      <c r="T907" s="8"/>
      <c r="U907" s="8"/>
      <c r="V907" s="8"/>
      <c r="W907" s="8"/>
      <c r="X907" s="8"/>
      <c r="Y907" s="8"/>
      <c r="Z907" s="8"/>
    </row>
    <row r="908" spans="1:26" ht="15.75" customHeight="1">
      <c r="A908" s="8"/>
      <c r="B908" s="8"/>
      <c r="C908" s="8"/>
      <c r="D908" s="8"/>
      <c r="E908" s="68"/>
      <c r="F908" s="68"/>
      <c r="G908" s="68"/>
      <c r="H908" s="68"/>
      <c r="I908" s="68"/>
      <c r="J908" s="68"/>
      <c r="K908" s="8"/>
      <c r="L908" s="8"/>
      <c r="M908" s="50"/>
      <c r="N908" s="8"/>
      <c r="O908" s="50"/>
      <c r="P908" s="8"/>
      <c r="Q908" s="8"/>
      <c r="R908" s="8"/>
      <c r="S908" s="8"/>
      <c r="T908" s="8"/>
      <c r="U908" s="8"/>
      <c r="V908" s="8"/>
      <c r="W908" s="8"/>
      <c r="X908" s="8"/>
      <c r="Y908" s="8"/>
      <c r="Z908" s="8"/>
    </row>
    <row r="909" spans="1:26" ht="15.75" customHeight="1">
      <c r="A909" s="8"/>
      <c r="B909" s="8"/>
      <c r="C909" s="8"/>
      <c r="D909" s="8"/>
      <c r="E909" s="68"/>
      <c r="F909" s="68"/>
      <c r="G909" s="68"/>
      <c r="H909" s="68"/>
      <c r="I909" s="68"/>
      <c r="J909" s="68"/>
      <c r="K909" s="8"/>
      <c r="L909" s="8"/>
      <c r="M909" s="50"/>
      <c r="N909" s="8"/>
      <c r="O909" s="50"/>
      <c r="P909" s="8"/>
      <c r="Q909" s="8"/>
      <c r="R909" s="8"/>
      <c r="S909" s="8"/>
      <c r="T909" s="8"/>
      <c r="U909" s="8"/>
      <c r="V909" s="8"/>
      <c r="W909" s="8"/>
      <c r="X909" s="8"/>
      <c r="Y909" s="8"/>
      <c r="Z909" s="8"/>
    </row>
    <row r="910" spans="1:26" ht="15.75" customHeight="1">
      <c r="A910" s="8"/>
      <c r="B910" s="8"/>
      <c r="C910" s="8"/>
      <c r="D910" s="8"/>
      <c r="E910" s="68"/>
      <c r="F910" s="68"/>
      <c r="G910" s="68"/>
      <c r="H910" s="68"/>
      <c r="I910" s="68"/>
      <c r="J910" s="68"/>
      <c r="K910" s="8"/>
      <c r="L910" s="8"/>
      <c r="M910" s="50"/>
      <c r="N910" s="8"/>
      <c r="O910" s="50"/>
      <c r="P910" s="8"/>
      <c r="Q910" s="8"/>
      <c r="R910" s="8"/>
      <c r="S910" s="8"/>
      <c r="T910" s="8"/>
      <c r="U910" s="8"/>
      <c r="V910" s="8"/>
      <c r="W910" s="8"/>
      <c r="X910" s="8"/>
      <c r="Y910" s="8"/>
      <c r="Z910" s="8"/>
    </row>
    <row r="911" spans="1:26" ht="15.75" customHeight="1">
      <c r="A911" s="8"/>
      <c r="B911" s="8"/>
      <c r="C911" s="8"/>
      <c r="D911" s="8"/>
      <c r="E911" s="68"/>
      <c r="F911" s="68"/>
      <c r="G911" s="68"/>
      <c r="H911" s="68"/>
      <c r="I911" s="68"/>
      <c r="J911" s="68"/>
      <c r="K911" s="8"/>
      <c r="L911" s="8"/>
      <c r="M911" s="50"/>
      <c r="N911" s="8"/>
      <c r="O911" s="50"/>
      <c r="P911" s="8"/>
      <c r="Q911" s="8"/>
      <c r="R911" s="8"/>
      <c r="S911" s="8"/>
      <c r="T911" s="8"/>
      <c r="U911" s="8"/>
      <c r="V911" s="8"/>
      <c r="W911" s="8"/>
      <c r="X911" s="8"/>
      <c r="Y911" s="8"/>
      <c r="Z911" s="8"/>
    </row>
    <row r="912" spans="1:26" ht="15.75" customHeight="1">
      <c r="A912" s="8"/>
      <c r="B912" s="8"/>
      <c r="C912" s="8"/>
      <c r="D912" s="8"/>
      <c r="E912" s="68"/>
      <c r="F912" s="68"/>
      <c r="G912" s="68"/>
      <c r="H912" s="68"/>
      <c r="I912" s="68"/>
      <c r="J912" s="68"/>
      <c r="K912" s="8"/>
      <c r="L912" s="8"/>
      <c r="M912" s="50"/>
      <c r="N912" s="8"/>
      <c r="O912" s="50"/>
      <c r="P912" s="8"/>
      <c r="Q912" s="8"/>
      <c r="R912" s="8"/>
      <c r="S912" s="8"/>
      <c r="T912" s="8"/>
      <c r="U912" s="8"/>
      <c r="V912" s="8"/>
      <c r="W912" s="8"/>
      <c r="X912" s="8"/>
      <c r="Y912" s="8"/>
      <c r="Z912" s="8"/>
    </row>
    <row r="913" spans="1:26" ht="15.75" customHeight="1">
      <c r="A913" s="8"/>
      <c r="B913" s="8"/>
      <c r="C913" s="8"/>
      <c r="D913" s="8"/>
      <c r="E913" s="68"/>
      <c r="F913" s="68"/>
      <c r="G913" s="68"/>
      <c r="H913" s="68"/>
      <c r="I913" s="68"/>
      <c r="J913" s="68"/>
      <c r="K913" s="8"/>
      <c r="L913" s="8"/>
      <c r="M913" s="50"/>
      <c r="N913" s="8"/>
      <c r="O913" s="50"/>
      <c r="P913" s="8"/>
      <c r="Q913" s="8"/>
      <c r="R913" s="8"/>
      <c r="S913" s="8"/>
      <c r="T913" s="8"/>
      <c r="U913" s="8"/>
      <c r="V913" s="8"/>
      <c r="W913" s="8"/>
      <c r="X913" s="8"/>
      <c r="Y913" s="8"/>
      <c r="Z913" s="8"/>
    </row>
    <row r="914" spans="1:26" ht="15.75" customHeight="1">
      <c r="A914" s="8"/>
      <c r="B914" s="8"/>
      <c r="C914" s="8"/>
      <c r="D914" s="8"/>
      <c r="E914" s="68"/>
      <c r="F914" s="68"/>
      <c r="G914" s="68"/>
      <c r="H914" s="68"/>
      <c r="I914" s="68"/>
      <c r="J914" s="68"/>
      <c r="K914" s="8"/>
      <c r="L914" s="8"/>
      <c r="M914" s="50"/>
      <c r="N914" s="8"/>
      <c r="O914" s="50"/>
      <c r="P914" s="8"/>
      <c r="Q914" s="8"/>
      <c r="R914" s="8"/>
      <c r="S914" s="8"/>
      <c r="T914" s="8"/>
      <c r="U914" s="8"/>
      <c r="V914" s="8"/>
      <c r="W914" s="8"/>
      <c r="X914" s="8"/>
      <c r="Y914" s="8"/>
      <c r="Z914" s="8"/>
    </row>
    <row r="915" spans="1:26" ht="15.75" customHeight="1">
      <c r="A915" s="8"/>
      <c r="B915" s="8"/>
      <c r="C915" s="8"/>
      <c r="D915" s="8"/>
      <c r="E915" s="68"/>
      <c r="F915" s="68"/>
      <c r="G915" s="68"/>
      <c r="H915" s="68"/>
      <c r="I915" s="68"/>
      <c r="J915" s="68"/>
      <c r="K915" s="8"/>
      <c r="L915" s="8"/>
      <c r="M915" s="50"/>
      <c r="N915" s="8"/>
      <c r="O915" s="50"/>
      <c r="P915" s="8"/>
      <c r="Q915" s="8"/>
      <c r="R915" s="8"/>
      <c r="S915" s="8"/>
      <c r="T915" s="8"/>
      <c r="U915" s="8"/>
      <c r="V915" s="8"/>
      <c r="W915" s="8"/>
      <c r="X915" s="8"/>
      <c r="Y915" s="8"/>
      <c r="Z915" s="8"/>
    </row>
    <row r="916" spans="1:26" ht="15.75" customHeight="1">
      <c r="A916" s="8"/>
      <c r="B916" s="8"/>
      <c r="C916" s="8"/>
      <c r="D916" s="8"/>
      <c r="E916" s="68"/>
      <c r="F916" s="68"/>
      <c r="G916" s="68"/>
      <c r="H916" s="68"/>
      <c r="I916" s="68"/>
      <c r="J916" s="68"/>
      <c r="K916" s="8"/>
      <c r="L916" s="8"/>
      <c r="M916" s="50"/>
      <c r="N916" s="8"/>
      <c r="O916" s="50"/>
      <c r="P916" s="8"/>
      <c r="Q916" s="8"/>
      <c r="R916" s="8"/>
      <c r="S916" s="8"/>
      <c r="T916" s="8"/>
      <c r="U916" s="8"/>
      <c r="V916" s="8"/>
      <c r="W916" s="8"/>
      <c r="X916" s="8"/>
      <c r="Y916" s="8"/>
      <c r="Z916" s="8"/>
    </row>
    <row r="917" spans="1:26" ht="15.75" customHeight="1">
      <c r="A917" s="8"/>
      <c r="B917" s="8"/>
      <c r="C917" s="8"/>
      <c r="D917" s="8"/>
      <c r="E917" s="68"/>
      <c r="F917" s="68"/>
      <c r="G917" s="68"/>
      <c r="H917" s="68"/>
      <c r="I917" s="68"/>
      <c r="J917" s="68"/>
      <c r="K917" s="8"/>
      <c r="L917" s="8"/>
      <c r="M917" s="50"/>
      <c r="N917" s="8"/>
      <c r="O917" s="50"/>
      <c r="P917" s="8"/>
      <c r="Q917" s="8"/>
      <c r="R917" s="8"/>
      <c r="S917" s="8"/>
      <c r="T917" s="8"/>
      <c r="U917" s="8"/>
      <c r="V917" s="8"/>
      <c r="W917" s="8"/>
      <c r="X917" s="8"/>
      <c r="Y917" s="8"/>
      <c r="Z917" s="8"/>
    </row>
    <row r="918" spans="1:26" ht="15.75" customHeight="1">
      <c r="A918" s="8"/>
      <c r="B918" s="8"/>
      <c r="C918" s="8"/>
      <c r="D918" s="8"/>
      <c r="E918" s="68"/>
      <c r="F918" s="68"/>
      <c r="G918" s="68"/>
      <c r="H918" s="68"/>
      <c r="I918" s="68"/>
      <c r="J918" s="68"/>
      <c r="K918" s="8"/>
      <c r="L918" s="8"/>
      <c r="M918" s="50"/>
      <c r="N918" s="8"/>
      <c r="O918" s="50"/>
      <c r="P918" s="8"/>
      <c r="Q918" s="8"/>
      <c r="R918" s="8"/>
      <c r="S918" s="8"/>
      <c r="T918" s="8"/>
      <c r="U918" s="8"/>
      <c r="V918" s="8"/>
      <c r="W918" s="8"/>
      <c r="X918" s="8"/>
      <c r="Y918" s="8"/>
      <c r="Z918" s="8"/>
    </row>
    <row r="919" spans="1:26" ht="15.75" customHeight="1">
      <c r="A919" s="8"/>
      <c r="B919" s="8"/>
      <c r="C919" s="8"/>
      <c r="D919" s="8"/>
      <c r="E919" s="68"/>
      <c r="F919" s="68"/>
      <c r="G919" s="68"/>
      <c r="H919" s="68"/>
      <c r="I919" s="68"/>
      <c r="J919" s="68"/>
      <c r="K919" s="8"/>
      <c r="L919" s="8"/>
      <c r="M919" s="50"/>
      <c r="N919" s="8"/>
      <c r="O919" s="50"/>
      <c r="P919" s="8"/>
      <c r="Q919" s="8"/>
      <c r="R919" s="8"/>
      <c r="S919" s="8"/>
      <c r="T919" s="8"/>
      <c r="U919" s="8"/>
      <c r="V919" s="8"/>
      <c r="W919" s="8"/>
      <c r="X919" s="8"/>
      <c r="Y919" s="8"/>
      <c r="Z919" s="8"/>
    </row>
    <row r="920" spans="1:26" ht="15.75" customHeight="1">
      <c r="A920" s="8"/>
      <c r="B920" s="8"/>
      <c r="C920" s="8"/>
      <c r="D920" s="8"/>
      <c r="E920" s="68"/>
      <c r="F920" s="68"/>
      <c r="G920" s="68"/>
      <c r="H920" s="68"/>
      <c r="I920" s="68"/>
      <c r="J920" s="68"/>
      <c r="K920" s="8"/>
      <c r="L920" s="8"/>
      <c r="M920" s="50"/>
      <c r="N920" s="8"/>
      <c r="O920" s="50"/>
      <c r="P920" s="8"/>
      <c r="Q920" s="8"/>
      <c r="R920" s="8"/>
      <c r="S920" s="8"/>
      <c r="T920" s="8"/>
      <c r="U920" s="8"/>
      <c r="V920" s="8"/>
      <c r="W920" s="8"/>
      <c r="X920" s="8"/>
      <c r="Y920" s="8"/>
      <c r="Z920" s="8"/>
    </row>
    <row r="921" spans="1:26" ht="15.75" customHeight="1">
      <c r="A921" s="8"/>
      <c r="B921" s="8"/>
      <c r="C921" s="8"/>
      <c r="D921" s="8"/>
      <c r="E921" s="68"/>
      <c r="F921" s="68"/>
      <c r="G921" s="68"/>
      <c r="H921" s="68"/>
      <c r="I921" s="68"/>
      <c r="J921" s="68"/>
      <c r="K921" s="8"/>
      <c r="L921" s="8"/>
      <c r="M921" s="50"/>
      <c r="N921" s="8"/>
      <c r="O921" s="50"/>
      <c r="P921" s="8"/>
      <c r="Q921" s="8"/>
      <c r="R921" s="8"/>
      <c r="S921" s="8"/>
      <c r="T921" s="8"/>
      <c r="U921" s="8"/>
      <c r="V921" s="8"/>
      <c r="W921" s="8"/>
      <c r="X921" s="8"/>
      <c r="Y921" s="8"/>
      <c r="Z921" s="8"/>
    </row>
    <row r="922" spans="1:26" ht="15.75" customHeight="1">
      <c r="A922" s="8"/>
      <c r="B922" s="8"/>
      <c r="C922" s="8"/>
      <c r="D922" s="8"/>
      <c r="E922" s="68"/>
      <c r="F922" s="68"/>
      <c r="G922" s="68"/>
      <c r="H922" s="68"/>
      <c r="I922" s="68"/>
      <c r="J922" s="68"/>
      <c r="K922" s="8"/>
      <c r="L922" s="8"/>
      <c r="M922" s="50"/>
      <c r="N922" s="8"/>
      <c r="O922" s="50"/>
      <c r="P922" s="8"/>
      <c r="Q922" s="8"/>
      <c r="R922" s="8"/>
      <c r="S922" s="8"/>
      <c r="T922" s="8"/>
      <c r="U922" s="8"/>
      <c r="V922" s="8"/>
      <c r="W922" s="8"/>
      <c r="X922" s="8"/>
      <c r="Y922" s="8"/>
      <c r="Z922" s="8"/>
    </row>
    <row r="923" spans="1:26" ht="15.75" customHeight="1">
      <c r="A923" s="8"/>
      <c r="B923" s="8"/>
      <c r="C923" s="8"/>
      <c r="D923" s="8"/>
      <c r="E923" s="68"/>
      <c r="F923" s="68"/>
      <c r="G923" s="68"/>
      <c r="H923" s="68"/>
      <c r="I923" s="68"/>
      <c r="J923" s="68"/>
      <c r="K923" s="8"/>
      <c r="L923" s="8"/>
      <c r="M923" s="50"/>
      <c r="N923" s="8"/>
      <c r="O923" s="50"/>
      <c r="P923" s="8"/>
      <c r="Q923" s="8"/>
      <c r="R923" s="8"/>
      <c r="S923" s="8"/>
      <c r="T923" s="8"/>
      <c r="U923" s="8"/>
      <c r="V923" s="8"/>
      <c r="W923" s="8"/>
      <c r="X923" s="8"/>
      <c r="Y923" s="8"/>
      <c r="Z923" s="8"/>
    </row>
    <row r="924" spans="1:26" ht="15.75" customHeight="1">
      <c r="A924" s="8"/>
      <c r="B924" s="8"/>
      <c r="C924" s="8"/>
      <c r="D924" s="8"/>
      <c r="E924" s="68"/>
      <c r="F924" s="68"/>
      <c r="G924" s="68"/>
      <c r="H924" s="68"/>
      <c r="I924" s="68"/>
      <c r="J924" s="68"/>
      <c r="K924" s="8"/>
      <c r="L924" s="8"/>
      <c r="M924" s="50"/>
      <c r="N924" s="8"/>
      <c r="O924" s="50"/>
      <c r="P924" s="8"/>
      <c r="Q924" s="8"/>
      <c r="R924" s="8"/>
      <c r="S924" s="8"/>
      <c r="T924" s="8"/>
      <c r="U924" s="8"/>
      <c r="V924" s="8"/>
      <c r="W924" s="8"/>
      <c r="X924" s="8"/>
      <c r="Y924" s="8"/>
      <c r="Z924" s="8"/>
    </row>
    <row r="925" spans="1:26" ht="15.75" customHeight="1">
      <c r="A925" s="8"/>
      <c r="B925" s="8"/>
      <c r="C925" s="8"/>
      <c r="D925" s="8"/>
      <c r="E925" s="68"/>
      <c r="F925" s="68"/>
      <c r="G925" s="68"/>
      <c r="H925" s="68"/>
      <c r="I925" s="68"/>
      <c r="J925" s="68"/>
      <c r="K925" s="8"/>
      <c r="L925" s="8"/>
      <c r="M925" s="50"/>
      <c r="N925" s="8"/>
      <c r="O925" s="50"/>
      <c r="P925" s="8"/>
      <c r="Q925" s="8"/>
      <c r="R925" s="8"/>
      <c r="S925" s="8"/>
      <c r="T925" s="8"/>
      <c r="U925" s="8"/>
      <c r="V925" s="8"/>
      <c r="W925" s="8"/>
      <c r="X925" s="8"/>
      <c r="Y925" s="8"/>
      <c r="Z925" s="8"/>
    </row>
    <row r="926" spans="1:26" ht="15.75" customHeight="1">
      <c r="A926" s="8"/>
      <c r="B926" s="8"/>
      <c r="C926" s="8"/>
      <c r="D926" s="8"/>
      <c r="E926" s="68"/>
      <c r="F926" s="68"/>
      <c r="G926" s="68"/>
      <c r="H926" s="68"/>
      <c r="I926" s="68"/>
      <c r="J926" s="68"/>
      <c r="K926" s="8"/>
      <c r="L926" s="8"/>
      <c r="M926" s="50"/>
      <c r="N926" s="8"/>
      <c r="O926" s="50"/>
      <c r="P926" s="8"/>
      <c r="Q926" s="8"/>
      <c r="R926" s="8"/>
      <c r="S926" s="8"/>
      <c r="T926" s="8"/>
      <c r="U926" s="8"/>
      <c r="V926" s="8"/>
      <c r="W926" s="8"/>
      <c r="X926" s="8"/>
      <c r="Y926" s="8"/>
      <c r="Z926" s="8"/>
    </row>
    <row r="927" spans="1:26" ht="15.75" customHeight="1">
      <c r="A927" s="8"/>
      <c r="B927" s="8"/>
      <c r="C927" s="8"/>
      <c r="D927" s="8"/>
      <c r="E927" s="68"/>
      <c r="F927" s="68"/>
      <c r="G927" s="68"/>
      <c r="H927" s="68"/>
      <c r="I927" s="68"/>
      <c r="J927" s="68"/>
      <c r="K927" s="8"/>
      <c r="L927" s="8"/>
      <c r="M927" s="50"/>
      <c r="N927" s="8"/>
      <c r="O927" s="50"/>
      <c r="P927" s="8"/>
      <c r="Q927" s="8"/>
      <c r="R927" s="8"/>
      <c r="S927" s="8"/>
      <c r="T927" s="8"/>
      <c r="U927" s="8"/>
      <c r="V927" s="8"/>
      <c r="W927" s="8"/>
      <c r="X927" s="8"/>
      <c r="Y927" s="8"/>
      <c r="Z927" s="8"/>
    </row>
    <row r="928" spans="1:26" ht="15.75" customHeight="1">
      <c r="A928" s="8"/>
      <c r="B928" s="8"/>
      <c r="C928" s="8"/>
      <c r="D928" s="8"/>
      <c r="E928" s="68"/>
      <c r="F928" s="68"/>
      <c r="G928" s="68"/>
      <c r="H928" s="68"/>
      <c r="I928" s="68"/>
      <c r="J928" s="68"/>
      <c r="K928" s="8"/>
      <c r="L928" s="8"/>
      <c r="M928" s="50"/>
      <c r="N928" s="8"/>
      <c r="O928" s="50"/>
      <c r="P928" s="8"/>
      <c r="Q928" s="8"/>
      <c r="R928" s="8"/>
      <c r="S928" s="8"/>
      <c r="T928" s="8"/>
      <c r="U928" s="8"/>
      <c r="V928" s="8"/>
      <c r="W928" s="8"/>
      <c r="X928" s="8"/>
      <c r="Y928" s="8"/>
      <c r="Z928" s="8"/>
    </row>
    <row r="929" spans="1:26" ht="15.75" customHeight="1">
      <c r="A929" s="8"/>
      <c r="B929" s="8"/>
      <c r="C929" s="8"/>
      <c r="D929" s="8"/>
      <c r="E929" s="68"/>
      <c r="F929" s="68"/>
      <c r="G929" s="68"/>
      <c r="H929" s="68"/>
      <c r="I929" s="68"/>
      <c r="J929" s="68"/>
      <c r="K929" s="8"/>
      <c r="L929" s="8"/>
      <c r="M929" s="50"/>
      <c r="N929" s="8"/>
      <c r="O929" s="50"/>
      <c r="P929" s="8"/>
      <c r="Q929" s="8"/>
      <c r="R929" s="8"/>
      <c r="S929" s="8"/>
      <c r="T929" s="8"/>
      <c r="U929" s="8"/>
      <c r="V929" s="8"/>
      <c r="W929" s="8"/>
      <c r="X929" s="8"/>
      <c r="Y929" s="8"/>
      <c r="Z929" s="8"/>
    </row>
    <row r="930" spans="1:26" ht="15.75" customHeight="1">
      <c r="A930" s="8"/>
      <c r="B930" s="8"/>
      <c r="C930" s="8"/>
      <c r="D930" s="8"/>
      <c r="E930" s="68"/>
      <c r="F930" s="68"/>
      <c r="G930" s="68"/>
      <c r="H930" s="68"/>
      <c r="I930" s="68"/>
      <c r="J930" s="68"/>
      <c r="K930" s="8"/>
      <c r="L930" s="8"/>
      <c r="M930" s="50"/>
      <c r="N930" s="8"/>
      <c r="O930" s="50"/>
      <c r="P930" s="8"/>
      <c r="Q930" s="8"/>
      <c r="R930" s="8"/>
      <c r="S930" s="8"/>
      <c r="T930" s="8"/>
      <c r="U930" s="8"/>
      <c r="V930" s="8"/>
      <c r="W930" s="8"/>
      <c r="X930" s="8"/>
      <c r="Y930" s="8"/>
      <c r="Z930" s="8"/>
    </row>
    <row r="931" spans="1:26" ht="15.75" customHeight="1">
      <c r="A931" s="8"/>
      <c r="B931" s="8"/>
      <c r="C931" s="8"/>
      <c r="D931" s="8"/>
      <c r="E931" s="68"/>
      <c r="F931" s="68"/>
      <c r="G931" s="68"/>
      <c r="H931" s="68"/>
      <c r="I931" s="68"/>
      <c r="J931" s="68"/>
      <c r="K931" s="8"/>
      <c r="L931" s="8"/>
      <c r="M931" s="50"/>
      <c r="N931" s="8"/>
      <c r="O931" s="50"/>
      <c r="P931" s="8"/>
      <c r="Q931" s="8"/>
      <c r="R931" s="8"/>
      <c r="S931" s="8"/>
      <c r="T931" s="8"/>
      <c r="U931" s="8"/>
      <c r="V931" s="8"/>
      <c r="W931" s="8"/>
      <c r="X931" s="8"/>
      <c r="Y931" s="8"/>
      <c r="Z931" s="8"/>
    </row>
    <row r="932" spans="1:26" ht="15.75" customHeight="1">
      <c r="A932" s="8"/>
      <c r="B932" s="8"/>
      <c r="C932" s="8"/>
      <c r="D932" s="8"/>
      <c r="E932" s="68"/>
      <c r="F932" s="68"/>
      <c r="G932" s="68"/>
      <c r="H932" s="68"/>
      <c r="I932" s="68"/>
      <c r="J932" s="68"/>
      <c r="K932" s="8"/>
      <c r="L932" s="8"/>
      <c r="M932" s="50"/>
      <c r="N932" s="8"/>
      <c r="O932" s="50"/>
      <c r="P932" s="8"/>
      <c r="Q932" s="8"/>
      <c r="R932" s="8"/>
      <c r="S932" s="8"/>
      <c r="T932" s="8"/>
      <c r="U932" s="8"/>
      <c r="V932" s="8"/>
      <c r="W932" s="8"/>
      <c r="X932" s="8"/>
      <c r="Y932" s="8"/>
      <c r="Z932" s="8"/>
    </row>
    <row r="933" spans="1:26" ht="15.75" customHeight="1">
      <c r="A933" s="8"/>
      <c r="B933" s="8"/>
      <c r="C933" s="8"/>
      <c r="D933" s="8"/>
      <c r="E933" s="68"/>
      <c r="F933" s="68"/>
      <c r="G933" s="68"/>
      <c r="H933" s="68"/>
      <c r="I933" s="68"/>
      <c r="J933" s="68"/>
      <c r="K933" s="8"/>
      <c r="L933" s="8"/>
      <c r="M933" s="50"/>
      <c r="N933" s="8"/>
      <c r="O933" s="50"/>
      <c r="P933" s="8"/>
      <c r="Q933" s="8"/>
      <c r="R933" s="8"/>
      <c r="S933" s="8"/>
      <c r="T933" s="8"/>
      <c r="U933" s="8"/>
      <c r="V933" s="8"/>
      <c r="W933" s="8"/>
      <c r="X933" s="8"/>
      <c r="Y933" s="8"/>
      <c r="Z933" s="8"/>
    </row>
    <row r="934" spans="1:26" ht="15.75" customHeight="1">
      <c r="A934" s="8"/>
      <c r="B934" s="8"/>
      <c r="C934" s="8"/>
      <c r="D934" s="8"/>
      <c r="E934" s="68"/>
      <c r="F934" s="68"/>
      <c r="G934" s="68"/>
      <c r="H934" s="68"/>
      <c r="I934" s="68"/>
      <c r="J934" s="68"/>
      <c r="K934" s="8"/>
      <c r="L934" s="8"/>
      <c r="M934" s="50"/>
      <c r="N934" s="8"/>
      <c r="O934" s="50"/>
      <c r="P934" s="8"/>
      <c r="Q934" s="8"/>
      <c r="R934" s="8"/>
      <c r="S934" s="8"/>
      <c r="T934" s="8"/>
      <c r="U934" s="8"/>
      <c r="V934" s="8"/>
      <c r="W934" s="8"/>
      <c r="X934" s="8"/>
      <c r="Y934" s="8"/>
      <c r="Z934" s="8"/>
    </row>
    <row r="935" spans="1:26" ht="15.75" customHeight="1">
      <c r="A935" s="8"/>
      <c r="B935" s="8"/>
      <c r="C935" s="8"/>
      <c r="D935" s="8"/>
      <c r="E935" s="68"/>
      <c r="F935" s="68"/>
      <c r="G935" s="68"/>
      <c r="H935" s="68"/>
      <c r="I935" s="68"/>
      <c r="J935" s="68"/>
      <c r="K935" s="8"/>
      <c r="L935" s="8"/>
      <c r="M935" s="50"/>
      <c r="N935" s="8"/>
      <c r="O935" s="50"/>
      <c r="P935" s="8"/>
      <c r="Q935" s="8"/>
      <c r="R935" s="8"/>
      <c r="S935" s="8"/>
      <c r="T935" s="8"/>
      <c r="U935" s="8"/>
      <c r="V935" s="8"/>
      <c r="W935" s="8"/>
      <c r="X935" s="8"/>
      <c r="Y935" s="8"/>
      <c r="Z935" s="8"/>
    </row>
    <row r="936" spans="1:26" ht="15.75" customHeight="1">
      <c r="A936" s="8"/>
      <c r="B936" s="8"/>
      <c r="C936" s="8"/>
      <c r="D936" s="8"/>
      <c r="E936" s="68"/>
      <c r="F936" s="68"/>
      <c r="G936" s="68"/>
      <c r="H936" s="68"/>
      <c r="I936" s="68"/>
      <c r="J936" s="68"/>
      <c r="K936" s="8"/>
      <c r="L936" s="8"/>
      <c r="M936" s="50"/>
      <c r="N936" s="8"/>
      <c r="O936" s="50"/>
      <c r="P936" s="8"/>
      <c r="Q936" s="8"/>
      <c r="R936" s="8"/>
      <c r="S936" s="8"/>
      <c r="T936" s="8"/>
      <c r="U936" s="8"/>
      <c r="V936" s="8"/>
      <c r="W936" s="8"/>
      <c r="X936" s="8"/>
      <c r="Y936" s="8"/>
      <c r="Z936" s="8"/>
    </row>
    <row r="937" spans="1:26" ht="15.75" customHeight="1">
      <c r="A937" s="8"/>
      <c r="B937" s="8"/>
      <c r="C937" s="8"/>
      <c r="D937" s="8"/>
      <c r="E937" s="68"/>
      <c r="F937" s="68"/>
      <c r="G937" s="68"/>
      <c r="H937" s="68"/>
      <c r="I937" s="68"/>
      <c r="J937" s="68"/>
      <c r="K937" s="8"/>
      <c r="L937" s="8"/>
      <c r="M937" s="50"/>
      <c r="N937" s="8"/>
      <c r="O937" s="50"/>
      <c r="P937" s="8"/>
      <c r="Q937" s="8"/>
      <c r="R937" s="8"/>
      <c r="S937" s="8"/>
      <c r="T937" s="8"/>
      <c r="U937" s="8"/>
      <c r="V937" s="8"/>
      <c r="W937" s="8"/>
      <c r="X937" s="8"/>
      <c r="Y937" s="8"/>
      <c r="Z937" s="8"/>
    </row>
    <row r="938" spans="1:26" ht="15.75" customHeight="1">
      <c r="A938" s="8"/>
      <c r="B938" s="8"/>
      <c r="C938" s="8"/>
      <c r="D938" s="8"/>
      <c r="E938" s="68"/>
      <c r="F938" s="68"/>
      <c r="G938" s="68"/>
      <c r="H938" s="68"/>
      <c r="I938" s="68"/>
      <c r="J938" s="68"/>
      <c r="K938" s="8"/>
      <c r="L938" s="8"/>
      <c r="M938" s="50"/>
      <c r="N938" s="8"/>
      <c r="O938" s="50"/>
      <c r="P938" s="8"/>
      <c r="Q938" s="8"/>
      <c r="R938" s="8"/>
      <c r="S938" s="8"/>
      <c r="T938" s="8"/>
      <c r="U938" s="8"/>
      <c r="V938" s="8"/>
      <c r="W938" s="8"/>
      <c r="X938" s="8"/>
      <c r="Y938" s="8"/>
      <c r="Z938" s="8"/>
    </row>
    <row r="939" spans="1:26" ht="15.75" customHeight="1">
      <c r="A939" s="8"/>
      <c r="B939" s="8"/>
      <c r="C939" s="8"/>
      <c r="D939" s="8"/>
      <c r="E939" s="68"/>
      <c r="F939" s="68"/>
      <c r="G939" s="68"/>
      <c r="H939" s="68"/>
      <c r="I939" s="68"/>
      <c r="J939" s="68"/>
      <c r="K939" s="8"/>
      <c r="L939" s="8"/>
      <c r="M939" s="50"/>
      <c r="N939" s="8"/>
      <c r="O939" s="50"/>
      <c r="P939" s="8"/>
      <c r="Q939" s="8"/>
      <c r="R939" s="8"/>
      <c r="S939" s="8"/>
      <c r="T939" s="8"/>
      <c r="U939" s="8"/>
      <c r="V939" s="8"/>
      <c r="W939" s="8"/>
      <c r="X939" s="8"/>
      <c r="Y939" s="8"/>
      <c r="Z939" s="8"/>
    </row>
    <row r="940" spans="1:26" ht="15.75" customHeight="1">
      <c r="A940" s="8"/>
      <c r="B940" s="8"/>
      <c r="C940" s="8"/>
      <c r="D940" s="8"/>
      <c r="E940" s="68"/>
      <c r="F940" s="68"/>
      <c r="G940" s="68"/>
      <c r="H940" s="68"/>
      <c r="I940" s="68"/>
      <c r="J940" s="68"/>
      <c r="K940" s="8"/>
      <c r="L940" s="8"/>
      <c r="M940" s="50"/>
      <c r="N940" s="8"/>
      <c r="O940" s="50"/>
      <c r="P940" s="8"/>
      <c r="Q940" s="8"/>
      <c r="R940" s="8"/>
      <c r="S940" s="8"/>
      <c r="T940" s="8"/>
      <c r="U940" s="8"/>
      <c r="V940" s="8"/>
      <c r="W940" s="8"/>
      <c r="X940" s="8"/>
      <c r="Y940" s="8"/>
      <c r="Z940" s="8"/>
    </row>
    <row r="941" spans="1:26" ht="15.75" customHeight="1">
      <c r="A941" s="8"/>
      <c r="B941" s="8"/>
      <c r="C941" s="8"/>
      <c r="D941" s="8"/>
      <c r="E941" s="68"/>
      <c r="F941" s="68"/>
      <c r="G941" s="68"/>
      <c r="H941" s="68"/>
      <c r="I941" s="68"/>
      <c r="J941" s="68"/>
      <c r="K941" s="8"/>
      <c r="L941" s="8"/>
      <c r="M941" s="50"/>
      <c r="N941" s="8"/>
      <c r="O941" s="50"/>
      <c r="P941" s="8"/>
      <c r="Q941" s="8"/>
      <c r="R941" s="8"/>
      <c r="S941" s="8"/>
      <c r="T941" s="8"/>
      <c r="U941" s="8"/>
      <c r="V941" s="8"/>
      <c r="W941" s="8"/>
      <c r="X941" s="8"/>
      <c r="Y941" s="8"/>
      <c r="Z941" s="8"/>
    </row>
    <row r="942" spans="1:26" ht="15.75" customHeight="1">
      <c r="A942" s="8"/>
      <c r="B942" s="8"/>
      <c r="C942" s="8"/>
      <c r="D942" s="8"/>
      <c r="E942" s="68"/>
      <c r="F942" s="68"/>
      <c r="G942" s="68"/>
      <c r="H942" s="68"/>
      <c r="I942" s="68"/>
      <c r="J942" s="68"/>
      <c r="K942" s="8"/>
      <c r="L942" s="8"/>
      <c r="M942" s="50"/>
      <c r="N942" s="8"/>
      <c r="O942" s="50"/>
      <c r="P942" s="8"/>
      <c r="Q942" s="8"/>
      <c r="R942" s="8"/>
      <c r="S942" s="8"/>
      <c r="T942" s="8"/>
      <c r="U942" s="8"/>
      <c r="V942" s="8"/>
      <c r="W942" s="8"/>
      <c r="X942" s="8"/>
      <c r="Y942" s="8"/>
      <c r="Z942" s="8"/>
    </row>
    <row r="943" spans="1:26" ht="15.75" customHeight="1">
      <c r="A943" s="8"/>
      <c r="B943" s="8"/>
      <c r="C943" s="8"/>
      <c r="D943" s="8"/>
      <c r="E943" s="68"/>
      <c r="F943" s="68"/>
      <c r="G943" s="68"/>
      <c r="H943" s="68"/>
      <c r="I943" s="68"/>
      <c r="J943" s="68"/>
      <c r="K943" s="8"/>
      <c r="L943" s="8"/>
      <c r="M943" s="50"/>
      <c r="N943" s="8"/>
      <c r="O943" s="50"/>
      <c r="P943" s="8"/>
      <c r="Q943" s="8"/>
      <c r="R943" s="8"/>
      <c r="S943" s="8"/>
      <c r="T943" s="8"/>
      <c r="U943" s="8"/>
      <c r="V943" s="8"/>
      <c r="W943" s="8"/>
      <c r="X943" s="8"/>
      <c r="Y943" s="8"/>
      <c r="Z943" s="8"/>
    </row>
    <row r="944" spans="1:26" ht="15.75" customHeight="1">
      <c r="A944" s="8"/>
      <c r="B944" s="8"/>
      <c r="C944" s="8"/>
      <c r="D944" s="8"/>
      <c r="E944" s="68"/>
      <c r="F944" s="68"/>
      <c r="G944" s="68"/>
      <c r="H944" s="68"/>
      <c r="I944" s="68"/>
      <c r="J944" s="68"/>
      <c r="K944" s="8"/>
      <c r="L944" s="8"/>
      <c r="M944" s="50"/>
      <c r="N944" s="8"/>
      <c r="O944" s="50"/>
      <c r="P944" s="8"/>
      <c r="Q944" s="8"/>
      <c r="R944" s="8"/>
      <c r="S944" s="8"/>
      <c r="T944" s="8"/>
      <c r="U944" s="8"/>
      <c r="V944" s="8"/>
      <c r="W944" s="8"/>
      <c r="X944" s="8"/>
      <c r="Y944" s="8"/>
      <c r="Z944" s="8"/>
    </row>
    <row r="945" spans="1:26" ht="15.75" customHeight="1">
      <c r="A945" s="8"/>
      <c r="B945" s="8"/>
      <c r="C945" s="8"/>
      <c r="D945" s="8"/>
      <c r="E945" s="68"/>
      <c r="F945" s="68"/>
      <c r="G945" s="68"/>
      <c r="H945" s="68"/>
      <c r="I945" s="68"/>
      <c r="J945" s="68"/>
      <c r="K945" s="8"/>
      <c r="L945" s="8"/>
      <c r="M945" s="50"/>
      <c r="N945" s="8"/>
      <c r="O945" s="50"/>
      <c r="P945" s="8"/>
      <c r="Q945" s="8"/>
      <c r="R945" s="8"/>
      <c r="S945" s="8"/>
      <c r="T945" s="8"/>
      <c r="U945" s="8"/>
      <c r="V945" s="8"/>
      <c r="W945" s="8"/>
      <c r="X945" s="8"/>
      <c r="Y945" s="8"/>
      <c r="Z945" s="8"/>
    </row>
    <row r="946" spans="1:26" ht="15.75" customHeight="1">
      <c r="A946" s="8"/>
      <c r="B946" s="8"/>
      <c r="C946" s="8"/>
      <c r="D946" s="8"/>
      <c r="E946" s="68"/>
      <c r="F946" s="68"/>
      <c r="G946" s="68"/>
      <c r="H946" s="68"/>
      <c r="I946" s="68"/>
      <c r="J946" s="68"/>
      <c r="K946" s="8"/>
      <c r="L946" s="8"/>
      <c r="M946" s="50"/>
      <c r="N946" s="8"/>
      <c r="O946" s="50"/>
      <c r="P946" s="8"/>
      <c r="Q946" s="8"/>
      <c r="R946" s="8"/>
      <c r="S946" s="8"/>
      <c r="T946" s="8"/>
      <c r="U946" s="8"/>
      <c r="V946" s="8"/>
      <c r="W946" s="8"/>
      <c r="X946" s="8"/>
      <c r="Y946" s="8"/>
      <c r="Z946" s="8"/>
    </row>
    <row r="947" spans="1:26" ht="15.75" customHeight="1">
      <c r="A947" s="8"/>
      <c r="B947" s="8"/>
      <c r="C947" s="8"/>
      <c r="D947" s="8"/>
      <c r="E947" s="68"/>
      <c r="F947" s="68"/>
      <c r="G947" s="68"/>
      <c r="H947" s="68"/>
      <c r="I947" s="68"/>
      <c r="J947" s="68"/>
      <c r="K947" s="8"/>
      <c r="L947" s="8"/>
      <c r="M947" s="50"/>
      <c r="N947" s="8"/>
      <c r="O947" s="50"/>
      <c r="P947" s="8"/>
      <c r="Q947" s="8"/>
      <c r="R947" s="8"/>
      <c r="S947" s="8"/>
      <c r="T947" s="8"/>
      <c r="U947" s="8"/>
      <c r="V947" s="8"/>
      <c r="W947" s="8"/>
      <c r="X947" s="8"/>
      <c r="Y947" s="8"/>
      <c r="Z947" s="8"/>
    </row>
    <row r="948" spans="1:26" ht="15.75" customHeight="1">
      <c r="A948" s="8"/>
      <c r="B948" s="8"/>
      <c r="C948" s="8"/>
      <c r="D948" s="8"/>
      <c r="E948" s="68"/>
      <c r="F948" s="68"/>
      <c r="G948" s="68"/>
      <c r="H948" s="68"/>
      <c r="I948" s="68"/>
      <c r="J948" s="68"/>
      <c r="K948" s="8"/>
      <c r="L948" s="8"/>
      <c r="M948" s="50"/>
      <c r="N948" s="8"/>
      <c r="O948" s="50"/>
      <c r="P948" s="8"/>
      <c r="Q948" s="8"/>
      <c r="R948" s="8"/>
      <c r="S948" s="8"/>
      <c r="T948" s="8"/>
      <c r="U948" s="8"/>
      <c r="V948" s="8"/>
      <c r="W948" s="8"/>
      <c r="X948" s="8"/>
      <c r="Y948" s="8"/>
      <c r="Z948" s="8"/>
    </row>
    <row r="949" spans="1:26" ht="15.75" customHeight="1">
      <c r="A949" s="8"/>
      <c r="B949" s="8"/>
      <c r="C949" s="8"/>
      <c r="D949" s="8"/>
      <c r="E949" s="68"/>
      <c r="F949" s="68"/>
      <c r="G949" s="68"/>
      <c r="H949" s="68"/>
      <c r="I949" s="68"/>
      <c r="J949" s="68"/>
      <c r="K949" s="8"/>
      <c r="L949" s="8"/>
      <c r="M949" s="50"/>
      <c r="N949" s="8"/>
      <c r="O949" s="50"/>
      <c r="P949" s="8"/>
      <c r="Q949" s="8"/>
      <c r="R949" s="8"/>
      <c r="S949" s="8"/>
      <c r="T949" s="8"/>
      <c r="U949" s="8"/>
      <c r="V949" s="8"/>
      <c r="W949" s="8"/>
      <c r="X949" s="8"/>
      <c r="Y949" s="8"/>
      <c r="Z949" s="8"/>
    </row>
    <row r="950" spans="1:26" ht="15.75" customHeight="1">
      <c r="A950" s="8"/>
      <c r="B950" s="8"/>
      <c r="C950" s="8"/>
      <c r="D950" s="8"/>
      <c r="E950" s="68"/>
      <c r="F950" s="68"/>
      <c r="G950" s="68"/>
      <c r="H950" s="68"/>
      <c r="I950" s="68"/>
      <c r="J950" s="68"/>
      <c r="K950" s="8"/>
      <c r="L950" s="8"/>
      <c r="M950" s="50"/>
      <c r="N950" s="8"/>
      <c r="O950" s="50"/>
      <c r="P950" s="8"/>
      <c r="Q950" s="8"/>
      <c r="R950" s="8"/>
      <c r="S950" s="8"/>
      <c r="T950" s="8"/>
      <c r="U950" s="8"/>
      <c r="V950" s="8"/>
      <c r="W950" s="8"/>
      <c r="X950" s="8"/>
      <c r="Y950" s="8"/>
      <c r="Z950" s="8"/>
    </row>
    <row r="951" spans="1:26" ht="15.75" customHeight="1">
      <c r="A951" s="8"/>
      <c r="B951" s="8"/>
      <c r="C951" s="8"/>
      <c r="D951" s="8"/>
      <c r="E951" s="68"/>
      <c r="F951" s="68"/>
      <c r="G951" s="68"/>
      <c r="H951" s="68"/>
      <c r="I951" s="68"/>
      <c r="J951" s="68"/>
      <c r="K951" s="8"/>
      <c r="L951" s="8"/>
      <c r="M951" s="50"/>
      <c r="N951" s="8"/>
      <c r="O951" s="50"/>
      <c r="P951" s="8"/>
      <c r="Q951" s="8"/>
      <c r="R951" s="8"/>
      <c r="S951" s="8"/>
      <c r="T951" s="8"/>
      <c r="U951" s="8"/>
      <c r="V951" s="8"/>
      <c r="W951" s="8"/>
      <c r="X951" s="8"/>
      <c r="Y951" s="8"/>
      <c r="Z951" s="8"/>
    </row>
    <row r="952" spans="1:26" ht="15.75" customHeight="1">
      <c r="A952" s="8"/>
      <c r="B952" s="8"/>
      <c r="C952" s="8"/>
      <c r="D952" s="8"/>
      <c r="E952" s="68"/>
      <c r="F952" s="68"/>
      <c r="G952" s="68"/>
      <c r="H952" s="68"/>
      <c r="I952" s="68"/>
      <c r="J952" s="68"/>
      <c r="K952" s="8"/>
      <c r="L952" s="8"/>
      <c r="M952" s="50"/>
      <c r="N952" s="8"/>
      <c r="O952" s="50"/>
      <c r="P952" s="8"/>
      <c r="Q952" s="8"/>
      <c r="R952" s="8"/>
      <c r="S952" s="8"/>
      <c r="T952" s="8"/>
      <c r="U952" s="8"/>
      <c r="V952" s="8"/>
      <c r="W952" s="8"/>
      <c r="X952" s="8"/>
      <c r="Y952" s="8"/>
      <c r="Z952" s="8"/>
    </row>
    <row r="953" spans="1:26" ht="15.75" customHeight="1">
      <c r="A953" s="8"/>
      <c r="B953" s="8"/>
      <c r="C953" s="8"/>
      <c r="D953" s="8"/>
      <c r="E953" s="68"/>
      <c r="F953" s="68"/>
      <c r="G953" s="68"/>
      <c r="H953" s="68"/>
      <c r="I953" s="68"/>
      <c r="J953" s="68"/>
      <c r="K953" s="8"/>
      <c r="L953" s="8"/>
      <c r="M953" s="50"/>
      <c r="N953" s="8"/>
      <c r="O953" s="50"/>
      <c r="P953" s="8"/>
      <c r="Q953" s="8"/>
      <c r="R953" s="8"/>
      <c r="S953" s="8"/>
      <c r="T953" s="8"/>
      <c r="U953" s="8"/>
      <c r="V953" s="8"/>
      <c r="W953" s="8"/>
      <c r="X953" s="8"/>
      <c r="Y953" s="8"/>
      <c r="Z953" s="8"/>
    </row>
    <row r="954" spans="1:26" ht="15.75" customHeight="1">
      <c r="A954" s="8"/>
      <c r="B954" s="8"/>
      <c r="C954" s="8"/>
      <c r="D954" s="8"/>
      <c r="E954" s="68"/>
      <c r="F954" s="68"/>
      <c r="G954" s="68"/>
      <c r="H954" s="68"/>
      <c r="I954" s="68"/>
      <c r="J954" s="68"/>
      <c r="K954" s="8"/>
      <c r="L954" s="8"/>
      <c r="M954" s="50"/>
      <c r="N954" s="8"/>
      <c r="O954" s="50"/>
      <c r="P954" s="8"/>
      <c r="Q954" s="8"/>
      <c r="R954" s="8"/>
      <c r="S954" s="8"/>
      <c r="T954" s="8"/>
      <c r="U954" s="8"/>
      <c r="V954" s="8"/>
      <c r="W954" s="8"/>
      <c r="X954" s="8"/>
      <c r="Y954" s="8"/>
      <c r="Z954" s="8"/>
    </row>
    <row r="955" spans="1:26" ht="15.75" customHeight="1">
      <c r="A955" s="8"/>
      <c r="B955" s="8"/>
      <c r="C955" s="8"/>
      <c r="D955" s="8"/>
      <c r="E955" s="68"/>
      <c r="F955" s="68"/>
      <c r="G955" s="68"/>
      <c r="H955" s="68"/>
      <c r="I955" s="68"/>
      <c r="J955" s="68"/>
      <c r="K955" s="8"/>
      <c r="L955" s="8"/>
      <c r="M955" s="50"/>
      <c r="N955" s="8"/>
      <c r="O955" s="50"/>
      <c r="P955" s="8"/>
      <c r="Q955" s="8"/>
      <c r="R955" s="8"/>
      <c r="S955" s="8"/>
      <c r="T955" s="8"/>
      <c r="U955" s="8"/>
      <c r="V955" s="8"/>
      <c r="W955" s="8"/>
      <c r="X955" s="8"/>
      <c r="Y955" s="8"/>
      <c r="Z955" s="8"/>
    </row>
    <row r="956" spans="1:26" ht="15.75" customHeight="1">
      <c r="A956" s="8"/>
      <c r="B956" s="8"/>
      <c r="C956" s="8"/>
      <c r="D956" s="8"/>
      <c r="E956" s="68"/>
      <c r="F956" s="68"/>
      <c r="G956" s="68"/>
      <c r="H956" s="68"/>
      <c r="I956" s="68"/>
      <c r="J956" s="68"/>
      <c r="K956" s="8"/>
      <c r="L956" s="8"/>
      <c r="M956" s="50"/>
      <c r="N956" s="8"/>
      <c r="O956" s="50"/>
      <c r="P956" s="8"/>
      <c r="Q956" s="8"/>
      <c r="R956" s="8"/>
      <c r="S956" s="8"/>
      <c r="T956" s="8"/>
      <c r="U956" s="8"/>
      <c r="V956" s="8"/>
      <c r="W956" s="8"/>
      <c r="X956" s="8"/>
      <c r="Y956" s="8"/>
      <c r="Z956" s="8"/>
    </row>
    <row r="957" spans="1:26" ht="15.75" customHeight="1">
      <c r="A957" s="8"/>
      <c r="B957" s="8"/>
      <c r="C957" s="8"/>
      <c r="D957" s="8"/>
      <c r="E957" s="68"/>
      <c r="F957" s="68"/>
      <c r="G957" s="68"/>
      <c r="H957" s="68"/>
      <c r="I957" s="68"/>
      <c r="J957" s="68"/>
      <c r="K957" s="8"/>
      <c r="L957" s="8"/>
      <c r="M957" s="50"/>
      <c r="N957" s="8"/>
      <c r="O957" s="50"/>
      <c r="P957" s="8"/>
      <c r="Q957" s="8"/>
      <c r="R957" s="8"/>
      <c r="S957" s="8"/>
      <c r="T957" s="8"/>
      <c r="U957" s="8"/>
      <c r="V957" s="8"/>
      <c r="W957" s="8"/>
      <c r="X957" s="8"/>
      <c r="Y957" s="8"/>
      <c r="Z957" s="8"/>
    </row>
    <row r="958" spans="1:26" ht="15.75" customHeight="1">
      <c r="A958" s="8"/>
      <c r="B958" s="8"/>
      <c r="C958" s="8"/>
      <c r="D958" s="8"/>
      <c r="E958" s="68"/>
      <c r="F958" s="68"/>
      <c r="G958" s="68"/>
      <c r="H958" s="68"/>
      <c r="I958" s="68"/>
      <c r="J958" s="68"/>
      <c r="K958" s="8"/>
      <c r="L958" s="8"/>
      <c r="M958" s="50"/>
      <c r="N958" s="8"/>
      <c r="O958" s="50"/>
      <c r="P958" s="8"/>
      <c r="Q958" s="8"/>
      <c r="R958" s="8"/>
      <c r="S958" s="8"/>
      <c r="T958" s="8"/>
      <c r="U958" s="8"/>
      <c r="V958" s="8"/>
      <c r="W958" s="8"/>
      <c r="X958" s="8"/>
      <c r="Y958" s="8"/>
      <c r="Z958" s="8"/>
    </row>
    <row r="959" spans="1:26" ht="15.75" customHeight="1">
      <c r="A959" s="8"/>
      <c r="B959" s="8"/>
      <c r="C959" s="8"/>
      <c r="D959" s="8"/>
      <c r="E959" s="68"/>
      <c r="F959" s="68"/>
      <c r="G959" s="68"/>
      <c r="H959" s="68"/>
      <c r="I959" s="68"/>
      <c r="J959" s="68"/>
      <c r="K959" s="8"/>
      <c r="L959" s="8"/>
      <c r="M959" s="50"/>
      <c r="N959" s="8"/>
      <c r="O959" s="50"/>
      <c r="P959" s="8"/>
      <c r="Q959" s="8"/>
      <c r="R959" s="8"/>
      <c r="S959" s="8"/>
      <c r="T959" s="8"/>
      <c r="U959" s="8"/>
      <c r="V959" s="8"/>
      <c r="W959" s="8"/>
      <c r="X959" s="8"/>
      <c r="Y959" s="8"/>
      <c r="Z959" s="8"/>
    </row>
    <row r="960" spans="1:26" ht="15.75" customHeight="1">
      <c r="A960" s="8"/>
      <c r="B960" s="8"/>
      <c r="C960" s="8"/>
      <c r="D960" s="8"/>
      <c r="E960" s="68"/>
      <c r="F960" s="68"/>
      <c r="G960" s="68"/>
      <c r="H960" s="68"/>
      <c r="I960" s="68"/>
      <c r="J960" s="68"/>
      <c r="K960" s="8"/>
      <c r="L960" s="8"/>
      <c r="M960" s="50"/>
      <c r="N960" s="8"/>
      <c r="O960" s="50"/>
      <c r="P960" s="8"/>
      <c r="Q960" s="8"/>
      <c r="R960" s="8"/>
      <c r="S960" s="8"/>
      <c r="T960" s="8"/>
      <c r="U960" s="8"/>
      <c r="V960" s="8"/>
      <c r="W960" s="8"/>
      <c r="X960" s="8"/>
      <c r="Y960" s="8"/>
      <c r="Z960" s="8"/>
    </row>
    <row r="961" spans="1:26" ht="15.75" customHeight="1">
      <c r="A961" s="8"/>
      <c r="B961" s="8"/>
      <c r="C961" s="8"/>
      <c r="D961" s="8"/>
      <c r="E961" s="68"/>
      <c r="F961" s="68"/>
      <c r="G961" s="68"/>
      <c r="H961" s="68"/>
      <c r="I961" s="68"/>
      <c r="J961" s="68"/>
      <c r="K961" s="8"/>
      <c r="L961" s="8"/>
      <c r="M961" s="50"/>
      <c r="N961" s="8"/>
      <c r="O961" s="50"/>
      <c r="P961" s="8"/>
      <c r="Q961" s="8"/>
      <c r="R961" s="8"/>
      <c r="S961" s="8"/>
      <c r="T961" s="8"/>
      <c r="U961" s="8"/>
      <c r="V961" s="8"/>
      <c r="W961" s="8"/>
      <c r="X961" s="8"/>
      <c r="Y961" s="8"/>
      <c r="Z961" s="8"/>
    </row>
    <row r="962" spans="1:26" ht="15.75" customHeight="1">
      <c r="A962" s="8"/>
      <c r="B962" s="8"/>
      <c r="C962" s="8"/>
      <c r="D962" s="8"/>
      <c r="E962" s="68"/>
      <c r="F962" s="68"/>
      <c r="G962" s="68"/>
      <c r="H962" s="68"/>
      <c r="I962" s="68"/>
      <c r="J962" s="68"/>
      <c r="K962" s="8"/>
      <c r="L962" s="8"/>
      <c r="M962" s="50"/>
      <c r="N962" s="8"/>
      <c r="O962" s="50"/>
      <c r="P962" s="8"/>
      <c r="Q962" s="8"/>
      <c r="R962" s="8"/>
      <c r="S962" s="8"/>
      <c r="T962" s="8"/>
      <c r="U962" s="8"/>
      <c r="V962" s="8"/>
      <c r="W962" s="8"/>
      <c r="X962" s="8"/>
      <c r="Y962" s="8"/>
      <c r="Z962" s="8"/>
    </row>
    <row r="963" spans="1:26" ht="15.75" customHeight="1">
      <c r="A963" s="8"/>
      <c r="B963" s="8"/>
      <c r="C963" s="8"/>
      <c r="D963" s="8"/>
      <c r="E963" s="68"/>
      <c r="F963" s="68"/>
      <c r="G963" s="68"/>
      <c r="H963" s="68"/>
      <c r="I963" s="68"/>
      <c r="J963" s="68"/>
      <c r="K963" s="8"/>
      <c r="L963" s="8"/>
      <c r="M963" s="50"/>
      <c r="N963" s="8"/>
      <c r="O963" s="50"/>
      <c r="P963" s="8"/>
      <c r="Q963" s="8"/>
      <c r="R963" s="8"/>
      <c r="S963" s="8"/>
      <c r="T963" s="8"/>
      <c r="U963" s="8"/>
      <c r="V963" s="8"/>
      <c r="W963" s="8"/>
      <c r="X963" s="8"/>
      <c r="Y963" s="8"/>
      <c r="Z963" s="8"/>
    </row>
    <row r="964" spans="1:26" ht="15.75" customHeight="1">
      <c r="A964" s="8"/>
      <c r="B964" s="8"/>
      <c r="C964" s="8"/>
      <c r="D964" s="8"/>
      <c r="E964" s="68"/>
      <c r="F964" s="68"/>
      <c r="G964" s="68"/>
      <c r="H964" s="68"/>
      <c r="I964" s="68"/>
      <c r="J964" s="68"/>
      <c r="K964" s="8"/>
      <c r="L964" s="8"/>
      <c r="M964" s="50"/>
      <c r="N964" s="8"/>
      <c r="O964" s="50"/>
      <c r="P964" s="8"/>
      <c r="Q964" s="8"/>
      <c r="R964" s="8"/>
      <c r="S964" s="8"/>
      <c r="T964" s="8"/>
      <c r="U964" s="8"/>
      <c r="V964" s="8"/>
      <c r="W964" s="8"/>
      <c r="X964" s="8"/>
      <c r="Y964" s="8"/>
      <c r="Z964" s="8"/>
    </row>
    <row r="965" spans="1:26" ht="15.75" customHeight="1">
      <c r="A965" s="8"/>
      <c r="B965" s="8"/>
      <c r="C965" s="8"/>
      <c r="D965" s="8"/>
      <c r="E965" s="68"/>
      <c r="F965" s="68"/>
      <c r="G965" s="68"/>
      <c r="H965" s="68"/>
      <c r="I965" s="68"/>
      <c r="J965" s="68"/>
      <c r="K965" s="8"/>
      <c r="L965" s="8"/>
      <c r="M965" s="50"/>
      <c r="N965" s="8"/>
      <c r="O965" s="50"/>
      <c r="P965" s="8"/>
      <c r="Q965" s="8"/>
      <c r="R965" s="8"/>
      <c r="S965" s="8"/>
      <c r="T965" s="8"/>
      <c r="U965" s="8"/>
      <c r="V965" s="8"/>
      <c r="W965" s="8"/>
      <c r="X965" s="8"/>
      <c r="Y965" s="8"/>
      <c r="Z965" s="8"/>
    </row>
    <row r="966" spans="1:26" ht="15.75" customHeight="1">
      <c r="A966" s="8"/>
      <c r="B966" s="8"/>
      <c r="C966" s="8"/>
      <c r="D966" s="8"/>
      <c r="E966" s="68"/>
      <c r="F966" s="68"/>
      <c r="G966" s="68"/>
      <c r="H966" s="68"/>
      <c r="I966" s="68"/>
      <c r="J966" s="68"/>
      <c r="K966" s="8"/>
      <c r="L966" s="8"/>
      <c r="M966" s="50"/>
      <c r="N966" s="8"/>
      <c r="O966" s="50"/>
      <c r="P966" s="8"/>
      <c r="Q966" s="8"/>
      <c r="R966" s="8"/>
      <c r="S966" s="8"/>
      <c r="T966" s="8"/>
      <c r="U966" s="8"/>
      <c r="V966" s="8"/>
      <c r="W966" s="8"/>
      <c r="X966" s="8"/>
      <c r="Y966" s="8"/>
      <c r="Z966" s="8"/>
    </row>
    <row r="967" spans="1:26" ht="15.75" customHeight="1">
      <c r="A967" s="8"/>
      <c r="B967" s="8"/>
      <c r="C967" s="8"/>
      <c r="D967" s="8"/>
      <c r="E967" s="68"/>
      <c r="F967" s="68"/>
      <c r="G967" s="68"/>
      <c r="H967" s="68"/>
      <c r="I967" s="68"/>
      <c r="J967" s="68"/>
      <c r="K967" s="8"/>
      <c r="L967" s="8"/>
      <c r="M967" s="50"/>
      <c r="N967" s="8"/>
      <c r="O967" s="50"/>
      <c r="P967" s="8"/>
      <c r="Q967" s="8"/>
      <c r="R967" s="8"/>
      <c r="S967" s="8"/>
      <c r="T967" s="8"/>
      <c r="U967" s="8"/>
      <c r="V967" s="8"/>
      <c r="W967" s="8"/>
      <c r="X967" s="8"/>
      <c r="Y967" s="8"/>
      <c r="Z967" s="8"/>
    </row>
    <row r="968" spans="1:26" ht="15.75" customHeight="1">
      <c r="A968" s="8"/>
      <c r="B968" s="8"/>
      <c r="C968" s="8"/>
      <c r="D968" s="8"/>
      <c r="E968" s="68"/>
      <c r="F968" s="68"/>
      <c r="G968" s="68"/>
      <c r="H968" s="68"/>
      <c r="I968" s="68"/>
      <c r="J968" s="68"/>
      <c r="K968" s="8"/>
      <c r="L968" s="8"/>
      <c r="M968" s="50"/>
      <c r="N968" s="8"/>
      <c r="O968" s="50"/>
      <c r="P968" s="8"/>
      <c r="Q968" s="8"/>
      <c r="R968" s="8"/>
      <c r="S968" s="8"/>
      <c r="T968" s="8"/>
      <c r="U968" s="8"/>
      <c r="V968" s="8"/>
      <c r="W968" s="8"/>
      <c r="X968" s="8"/>
      <c r="Y968" s="8"/>
      <c r="Z968" s="8"/>
    </row>
    <row r="969" spans="1:26" ht="15.75" customHeight="1">
      <c r="A969" s="8"/>
      <c r="B969" s="8"/>
      <c r="C969" s="8"/>
      <c r="D969" s="8"/>
      <c r="E969" s="68"/>
      <c r="F969" s="68"/>
      <c r="G969" s="68"/>
      <c r="H969" s="68"/>
      <c r="I969" s="68"/>
      <c r="J969" s="68"/>
      <c r="K969" s="8"/>
      <c r="L969" s="8"/>
      <c r="M969" s="50"/>
      <c r="N969" s="8"/>
      <c r="O969" s="50"/>
      <c r="P969" s="8"/>
      <c r="Q969" s="8"/>
      <c r="R969" s="8"/>
      <c r="S969" s="8"/>
      <c r="T969" s="8"/>
      <c r="U969" s="8"/>
      <c r="V969" s="8"/>
      <c r="W969" s="8"/>
      <c r="X969" s="8"/>
      <c r="Y969" s="8"/>
      <c r="Z969" s="8"/>
    </row>
    <row r="970" spans="1:26" ht="15.75" customHeight="1">
      <c r="A970" s="8"/>
      <c r="B970" s="8"/>
      <c r="C970" s="8"/>
      <c r="D970" s="8"/>
      <c r="E970" s="68"/>
      <c r="F970" s="68"/>
      <c r="G970" s="68"/>
      <c r="H970" s="68"/>
      <c r="I970" s="68"/>
      <c r="J970" s="68"/>
      <c r="K970" s="8"/>
      <c r="L970" s="8"/>
      <c r="M970" s="50"/>
      <c r="N970" s="8"/>
      <c r="O970" s="50"/>
      <c r="P970" s="8"/>
      <c r="Q970" s="8"/>
      <c r="R970" s="8"/>
      <c r="S970" s="8"/>
      <c r="T970" s="8"/>
      <c r="U970" s="8"/>
      <c r="V970" s="8"/>
      <c r="W970" s="8"/>
      <c r="X970" s="8"/>
      <c r="Y970" s="8"/>
      <c r="Z970" s="8"/>
    </row>
    <row r="971" spans="1:26" ht="15.75" customHeight="1">
      <c r="A971" s="8"/>
      <c r="B971" s="8"/>
      <c r="C971" s="8"/>
      <c r="D971" s="8"/>
      <c r="E971" s="68"/>
      <c r="F971" s="68"/>
      <c r="G971" s="68"/>
      <c r="H971" s="68"/>
      <c r="I971" s="68"/>
      <c r="J971" s="68"/>
      <c r="K971" s="8"/>
      <c r="L971" s="8"/>
      <c r="M971" s="50"/>
      <c r="N971" s="8"/>
      <c r="O971" s="50"/>
      <c r="P971" s="8"/>
      <c r="Q971" s="8"/>
      <c r="R971" s="8"/>
      <c r="S971" s="8"/>
      <c r="T971" s="8"/>
      <c r="U971" s="8"/>
      <c r="V971" s="8"/>
      <c r="W971" s="8"/>
      <c r="X971" s="8"/>
      <c r="Y971" s="8"/>
      <c r="Z971" s="8"/>
    </row>
    <row r="972" spans="1:26" ht="15.75" customHeight="1">
      <c r="A972" s="8"/>
      <c r="B972" s="8"/>
      <c r="C972" s="8"/>
      <c r="D972" s="8"/>
      <c r="E972" s="68"/>
      <c r="F972" s="68"/>
      <c r="G972" s="68"/>
      <c r="H972" s="68"/>
      <c r="I972" s="68"/>
      <c r="J972" s="68"/>
      <c r="K972" s="8"/>
      <c r="L972" s="8"/>
      <c r="M972" s="50"/>
      <c r="N972" s="8"/>
      <c r="O972" s="50"/>
      <c r="P972" s="8"/>
      <c r="Q972" s="8"/>
      <c r="R972" s="8"/>
      <c r="S972" s="8"/>
      <c r="T972" s="8"/>
      <c r="U972" s="8"/>
      <c r="V972" s="8"/>
      <c r="W972" s="8"/>
      <c r="X972" s="8"/>
      <c r="Y972" s="8"/>
      <c r="Z972" s="8"/>
    </row>
    <row r="973" spans="1:26" ht="15.75" customHeight="1">
      <c r="A973" s="8"/>
      <c r="B973" s="8"/>
      <c r="C973" s="8"/>
      <c r="D973" s="8"/>
      <c r="E973" s="68"/>
      <c r="F973" s="68"/>
      <c r="G973" s="68"/>
      <c r="H973" s="68"/>
      <c r="I973" s="68"/>
      <c r="J973" s="68"/>
      <c r="K973" s="8"/>
      <c r="L973" s="8"/>
      <c r="M973" s="50"/>
      <c r="N973" s="8"/>
      <c r="O973" s="50"/>
      <c r="P973" s="8"/>
      <c r="Q973" s="8"/>
      <c r="R973" s="8"/>
      <c r="S973" s="8"/>
      <c r="T973" s="8"/>
      <c r="U973" s="8"/>
      <c r="V973" s="8"/>
      <c r="W973" s="8"/>
      <c r="X973" s="8"/>
      <c r="Y973" s="8"/>
      <c r="Z973" s="8"/>
    </row>
    <row r="974" spans="1:26" ht="15.75" customHeight="1">
      <c r="A974" s="8"/>
      <c r="B974" s="8"/>
      <c r="C974" s="8"/>
      <c r="D974" s="8"/>
      <c r="E974" s="68"/>
      <c r="F974" s="68"/>
      <c r="G974" s="68"/>
      <c r="H974" s="68"/>
      <c r="I974" s="68"/>
      <c r="J974" s="68"/>
      <c r="K974" s="8"/>
      <c r="L974" s="8"/>
      <c r="M974" s="50"/>
      <c r="N974" s="8"/>
      <c r="O974" s="50"/>
      <c r="P974" s="8"/>
      <c r="Q974" s="8"/>
      <c r="R974" s="8"/>
      <c r="S974" s="8"/>
      <c r="T974" s="8"/>
      <c r="U974" s="8"/>
      <c r="V974" s="8"/>
      <c r="W974" s="8"/>
      <c r="X974" s="8"/>
      <c r="Y974" s="8"/>
      <c r="Z974" s="8"/>
    </row>
    <row r="975" spans="1:26" ht="15.75" customHeight="1">
      <c r="A975" s="8"/>
      <c r="B975" s="8"/>
      <c r="C975" s="8"/>
      <c r="D975" s="8"/>
      <c r="E975" s="68"/>
      <c r="F975" s="68"/>
      <c r="G975" s="68"/>
      <c r="H975" s="68"/>
      <c r="I975" s="68"/>
      <c r="J975" s="68"/>
      <c r="K975" s="8"/>
      <c r="L975" s="8"/>
      <c r="M975" s="50"/>
      <c r="N975" s="8"/>
      <c r="O975" s="50"/>
      <c r="P975" s="8"/>
      <c r="Q975" s="8"/>
      <c r="R975" s="8"/>
      <c r="S975" s="8"/>
      <c r="T975" s="8"/>
      <c r="U975" s="8"/>
      <c r="V975" s="8"/>
      <c r="W975" s="8"/>
      <c r="X975" s="8"/>
      <c r="Y975" s="8"/>
      <c r="Z975" s="8"/>
    </row>
    <row r="976" spans="1:26" ht="15.75" customHeight="1">
      <c r="A976" s="8"/>
      <c r="B976" s="8"/>
      <c r="C976" s="8"/>
      <c r="D976" s="8"/>
      <c r="E976" s="68"/>
      <c r="F976" s="68"/>
      <c r="G976" s="68"/>
      <c r="H976" s="68"/>
      <c r="I976" s="68"/>
      <c r="J976" s="68"/>
      <c r="K976" s="8"/>
      <c r="L976" s="8"/>
      <c r="M976" s="50"/>
      <c r="N976" s="8"/>
      <c r="O976" s="50"/>
      <c r="P976" s="8"/>
      <c r="Q976" s="8"/>
      <c r="R976" s="8"/>
      <c r="S976" s="8"/>
      <c r="T976" s="8"/>
      <c r="U976" s="8"/>
      <c r="V976" s="8"/>
      <c r="W976" s="8"/>
      <c r="X976" s="8"/>
      <c r="Y976" s="8"/>
      <c r="Z976" s="8"/>
    </row>
    <row r="977" spans="1:26" ht="15.75" customHeight="1">
      <c r="A977" s="8"/>
      <c r="B977" s="8"/>
      <c r="C977" s="8"/>
      <c r="D977" s="8"/>
      <c r="E977" s="68"/>
      <c r="F977" s="68"/>
      <c r="G977" s="68"/>
      <c r="H977" s="68"/>
      <c r="I977" s="68"/>
      <c r="J977" s="68"/>
      <c r="K977" s="8"/>
      <c r="L977" s="8"/>
      <c r="M977" s="50"/>
      <c r="N977" s="8"/>
      <c r="O977" s="50"/>
      <c r="P977" s="8"/>
      <c r="Q977" s="8"/>
      <c r="R977" s="8"/>
      <c r="S977" s="8"/>
      <c r="T977" s="8"/>
      <c r="U977" s="8"/>
      <c r="V977" s="8"/>
      <c r="W977" s="8"/>
      <c r="X977" s="8"/>
      <c r="Y977" s="8"/>
      <c r="Z977" s="8"/>
    </row>
    <row r="978" spans="1:26" ht="15.75" customHeight="1">
      <c r="A978" s="8"/>
      <c r="B978" s="8"/>
      <c r="C978" s="8"/>
      <c r="D978" s="8"/>
      <c r="E978" s="68"/>
      <c r="F978" s="68"/>
      <c r="G978" s="68"/>
      <c r="H978" s="68"/>
      <c r="I978" s="68"/>
      <c r="J978" s="68"/>
      <c r="K978" s="8"/>
      <c r="L978" s="8"/>
      <c r="M978" s="50"/>
      <c r="N978" s="8"/>
      <c r="O978" s="50"/>
      <c r="P978" s="8"/>
      <c r="Q978" s="8"/>
      <c r="R978" s="8"/>
      <c r="S978" s="8"/>
      <c r="T978" s="8"/>
      <c r="U978" s="8"/>
      <c r="V978" s="8"/>
      <c r="W978" s="8"/>
      <c r="X978" s="8"/>
      <c r="Y978" s="8"/>
      <c r="Z978" s="8"/>
    </row>
    <row r="979" spans="1:26" ht="15.75" customHeight="1">
      <c r="A979" s="8"/>
      <c r="B979" s="8"/>
      <c r="C979" s="8"/>
      <c r="D979" s="8"/>
      <c r="E979" s="68"/>
      <c r="F979" s="68"/>
      <c r="G979" s="68"/>
      <c r="H979" s="68"/>
      <c r="I979" s="68"/>
      <c r="J979" s="68"/>
      <c r="K979" s="8"/>
      <c r="L979" s="8"/>
      <c r="M979" s="50"/>
      <c r="N979" s="8"/>
      <c r="O979" s="50"/>
      <c r="P979" s="8"/>
      <c r="Q979" s="8"/>
      <c r="R979" s="8"/>
      <c r="S979" s="8"/>
      <c r="T979" s="8"/>
      <c r="U979" s="8"/>
      <c r="V979" s="8"/>
      <c r="W979" s="8"/>
      <c r="X979" s="8"/>
      <c r="Y979" s="8"/>
      <c r="Z979" s="8"/>
    </row>
    <row r="980" spans="1:26" ht="15.75" customHeight="1">
      <c r="A980" s="8"/>
      <c r="B980" s="8"/>
      <c r="C980" s="8"/>
      <c r="D980" s="8"/>
      <c r="E980" s="68"/>
      <c r="F980" s="68"/>
      <c r="G980" s="68"/>
      <c r="H980" s="68"/>
      <c r="I980" s="68"/>
      <c r="J980" s="68"/>
      <c r="K980" s="8"/>
      <c r="L980" s="8"/>
      <c r="M980" s="50"/>
      <c r="N980" s="8"/>
      <c r="O980" s="50"/>
      <c r="P980" s="8"/>
      <c r="Q980" s="8"/>
      <c r="R980" s="8"/>
      <c r="S980" s="8"/>
      <c r="T980" s="8"/>
      <c r="U980" s="8"/>
      <c r="V980" s="8"/>
      <c r="W980" s="8"/>
      <c r="X980" s="8"/>
      <c r="Y980" s="8"/>
      <c r="Z980" s="8"/>
    </row>
    <row r="981" spans="1:26" ht="15.75" customHeight="1">
      <c r="A981" s="8"/>
      <c r="B981" s="8"/>
      <c r="C981" s="8"/>
      <c r="D981" s="8"/>
      <c r="E981" s="68"/>
      <c r="F981" s="68"/>
      <c r="G981" s="68"/>
      <c r="H981" s="68"/>
      <c r="I981" s="68"/>
      <c r="J981" s="68"/>
      <c r="K981" s="8"/>
      <c r="L981" s="8"/>
      <c r="M981" s="50"/>
      <c r="N981" s="8"/>
      <c r="O981" s="50"/>
      <c r="P981" s="8"/>
      <c r="Q981" s="8"/>
      <c r="R981" s="8"/>
      <c r="S981" s="8"/>
      <c r="T981" s="8"/>
      <c r="U981" s="8"/>
      <c r="V981" s="8"/>
      <c r="W981" s="8"/>
      <c r="X981" s="8"/>
      <c r="Y981" s="8"/>
      <c r="Z981" s="8"/>
    </row>
    <row r="982" spans="1:26" ht="15.75" customHeight="1">
      <c r="A982" s="8"/>
      <c r="B982" s="8"/>
      <c r="C982" s="8"/>
      <c r="D982" s="8"/>
      <c r="E982" s="68"/>
      <c r="F982" s="68"/>
      <c r="G982" s="68"/>
      <c r="H982" s="68"/>
      <c r="I982" s="68"/>
      <c r="J982" s="68"/>
      <c r="K982" s="8"/>
      <c r="L982" s="8"/>
      <c r="M982" s="50"/>
      <c r="N982" s="8"/>
      <c r="O982" s="50"/>
      <c r="P982" s="8"/>
      <c r="Q982" s="8"/>
      <c r="R982" s="8"/>
      <c r="S982" s="8"/>
      <c r="T982" s="8"/>
      <c r="U982" s="8"/>
      <c r="V982" s="8"/>
      <c r="W982" s="8"/>
      <c r="X982" s="8"/>
      <c r="Y982" s="8"/>
      <c r="Z982" s="8"/>
    </row>
    <row r="983" spans="1:26" ht="15.75" customHeight="1">
      <c r="A983" s="8"/>
      <c r="B983" s="8"/>
      <c r="C983" s="8"/>
      <c r="D983" s="8"/>
      <c r="E983" s="68"/>
      <c r="F983" s="68"/>
      <c r="G983" s="68"/>
      <c r="H983" s="68"/>
      <c r="I983" s="68"/>
      <c r="J983" s="68"/>
      <c r="K983" s="8"/>
      <c r="L983" s="8"/>
      <c r="M983" s="50"/>
      <c r="N983" s="8"/>
      <c r="O983" s="50"/>
      <c r="P983" s="8"/>
      <c r="Q983" s="8"/>
      <c r="R983" s="8"/>
      <c r="S983" s="8"/>
      <c r="T983" s="8"/>
      <c r="U983" s="8"/>
      <c r="V983" s="8"/>
      <c r="W983" s="8"/>
      <c r="X983" s="8"/>
      <c r="Y983" s="8"/>
      <c r="Z983" s="8"/>
    </row>
    <row r="984" spans="1:26" ht="15.75" customHeight="1">
      <c r="A984" s="8"/>
      <c r="B984" s="8"/>
      <c r="C984" s="8"/>
      <c r="D984" s="8"/>
      <c r="E984" s="68"/>
      <c r="F984" s="68"/>
      <c r="G984" s="68"/>
      <c r="H984" s="68"/>
      <c r="I984" s="68"/>
      <c r="J984" s="68"/>
      <c r="K984" s="8"/>
      <c r="L984" s="8"/>
      <c r="M984" s="50"/>
      <c r="N984" s="8"/>
      <c r="O984" s="50"/>
      <c r="P984" s="8"/>
      <c r="Q984" s="8"/>
      <c r="R984" s="8"/>
      <c r="S984" s="8"/>
      <c r="T984" s="8"/>
      <c r="U984" s="8"/>
      <c r="V984" s="8"/>
      <c r="W984" s="8"/>
      <c r="X984" s="8"/>
      <c r="Y984" s="8"/>
      <c r="Z984" s="8"/>
    </row>
    <row r="985" spans="1:26" ht="15.75" customHeight="1">
      <c r="A985" s="8"/>
      <c r="B985" s="8"/>
      <c r="C985" s="8"/>
      <c r="D985" s="8"/>
      <c r="E985" s="68"/>
      <c r="F985" s="68"/>
      <c r="G985" s="68"/>
      <c r="H985" s="68"/>
      <c r="I985" s="68"/>
      <c r="J985" s="68"/>
      <c r="K985" s="8"/>
      <c r="L985" s="8"/>
      <c r="M985" s="50"/>
      <c r="N985" s="8"/>
      <c r="O985" s="50"/>
      <c r="P985" s="8"/>
      <c r="Q985" s="8"/>
      <c r="R985" s="8"/>
      <c r="S985" s="8"/>
      <c r="T985" s="8"/>
      <c r="U985" s="8"/>
      <c r="V985" s="8"/>
      <c r="W985" s="8"/>
      <c r="X985" s="8"/>
      <c r="Y985" s="8"/>
      <c r="Z985" s="8"/>
    </row>
    <row r="986" spans="1:26" ht="15.75" customHeight="1">
      <c r="A986" s="8"/>
      <c r="B986" s="8"/>
      <c r="C986" s="8"/>
      <c r="D986" s="8"/>
      <c r="E986" s="68"/>
      <c r="F986" s="68"/>
      <c r="G986" s="68"/>
      <c r="H986" s="68"/>
      <c r="I986" s="68"/>
      <c r="J986" s="68"/>
      <c r="K986" s="8"/>
      <c r="L986" s="8"/>
      <c r="M986" s="50"/>
      <c r="N986" s="8"/>
      <c r="O986" s="50"/>
      <c r="P986" s="8"/>
      <c r="Q986" s="8"/>
      <c r="R986" s="8"/>
      <c r="S986" s="8"/>
      <c r="T986" s="8"/>
      <c r="U986" s="8"/>
      <c r="V986" s="8"/>
      <c r="W986" s="8"/>
      <c r="X986" s="8"/>
      <c r="Y986" s="8"/>
      <c r="Z986" s="8"/>
    </row>
    <row r="987" spans="1:26" ht="15.75" customHeight="1">
      <c r="A987" s="8"/>
      <c r="B987" s="8"/>
      <c r="C987" s="8"/>
      <c r="D987" s="8"/>
      <c r="E987" s="68"/>
      <c r="F987" s="68"/>
      <c r="G987" s="68"/>
      <c r="H987" s="68"/>
      <c r="I987" s="68"/>
      <c r="J987" s="68"/>
      <c r="K987" s="8"/>
      <c r="L987" s="8"/>
      <c r="M987" s="50"/>
      <c r="N987" s="8"/>
      <c r="O987" s="50"/>
      <c r="P987" s="8"/>
      <c r="Q987" s="8"/>
      <c r="R987" s="8"/>
      <c r="S987" s="8"/>
      <c r="T987" s="8"/>
      <c r="U987" s="8"/>
      <c r="V987" s="8"/>
      <c r="W987" s="8"/>
      <c r="X987" s="8"/>
      <c r="Y987" s="8"/>
      <c r="Z987" s="8"/>
    </row>
    <row r="988" spans="1:26" ht="15.75" customHeight="1">
      <c r="A988" s="8"/>
      <c r="B988" s="8"/>
      <c r="C988" s="8"/>
      <c r="D988" s="8"/>
      <c r="E988" s="68"/>
      <c r="F988" s="68"/>
      <c r="G988" s="68"/>
      <c r="H988" s="68"/>
      <c r="I988" s="68"/>
      <c r="J988" s="68"/>
      <c r="K988" s="8"/>
      <c r="L988" s="8"/>
      <c r="M988" s="50"/>
      <c r="N988" s="8"/>
      <c r="O988" s="50"/>
      <c r="P988" s="8"/>
      <c r="Q988" s="8"/>
      <c r="R988" s="8"/>
      <c r="S988" s="8"/>
      <c r="T988" s="8"/>
      <c r="U988" s="8"/>
      <c r="V988" s="8"/>
      <c r="W988" s="8"/>
      <c r="X988" s="8"/>
      <c r="Y988" s="8"/>
      <c r="Z988" s="8"/>
    </row>
    <row r="989" spans="1:26" ht="15.75" customHeight="1">
      <c r="A989" s="8"/>
      <c r="B989" s="8"/>
      <c r="C989" s="8"/>
      <c r="D989" s="8"/>
      <c r="E989" s="68"/>
      <c r="F989" s="68"/>
      <c r="G989" s="68"/>
      <c r="H989" s="68"/>
      <c r="I989" s="68"/>
      <c r="J989" s="68"/>
      <c r="K989" s="8"/>
      <c r="L989" s="8"/>
      <c r="M989" s="50"/>
      <c r="N989" s="8"/>
      <c r="O989" s="50"/>
      <c r="P989" s="8"/>
      <c r="Q989" s="8"/>
      <c r="R989" s="8"/>
      <c r="S989" s="8"/>
      <c r="T989" s="8"/>
      <c r="U989" s="8"/>
      <c r="V989" s="8"/>
      <c r="W989" s="8"/>
      <c r="X989" s="8"/>
      <c r="Y989" s="8"/>
      <c r="Z989" s="8"/>
    </row>
  </sheetData>
  <sheetProtection algorithmName="SHA-512" hashValue="ZMASykBqc65JZgL+ODmW73y5w+qOCxLnpSUx7qIJFGiL36oL34mRx5YquLUz9muifiwX3/gh/DxrvCRNrq1nLw==" saltValue="TdFgoV7ZPjUOVZKiIB0BNw==" spinCount="100000" sheet="1" objects="1" scenarios="1"/>
  <mergeCells count="8">
    <mergeCell ref="M5:N5"/>
    <mergeCell ref="A1:J1"/>
    <mergeCell ref="A3:A5"/>
    <mergeCell ref="B3:B5"/>
    <mergeCell ref="C3:F3"/>
    <mergeCell ref="G3:J3"/>
    <mergeCell ref="D4:E4"/>
    <mergeCell ref="H4:I4"/>
  </mergeCells>
  <conditionalFormatting sqref="J6">
    <cfRule type="cellIs" dxfId="268" priority="2" operator="equal">
      <formula>"NO CUMPLE"</formula>
    </cfRule>
  </conditionalFormatting>
  <conditionalFormatting sqref="F6 F8:F9">
    <cfRule type="cellIs" dxfId="267" priority="13" operator="equal">
      <formula>"NO CUMPLE"</formula>
    </cfRule>
  </conditionalFormatting>
  <conditionalFormatting sqref="J7:J9">
    <cfRule type="cellIs" dxfId="266" priority="14" operator="equal">
      <formula>"NO CUMPLE"</formula>
    </cfRule>
  </conditionalFormatting>
  <conditionalFormatting sqref="F7">
    <cfRule type="cellIs" dxfId="265" priority="1" operator="equal">
      <formula>"NO CUMPLE"</formula>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B92"/>
  <sheetViews>
    <sheetView showGridLines="0" tabSelected="1" topLeftCell="AG37" zoomScale="70" zoomScaleNormal="70" workbookViewId="0">
      <selection activeCell="AE14" sqref="AE14"/>
    </sheetView>
  </sheetViews>
  <sheetFormatPr baseColWidth="10" defaultColWidth="14.42578125" defaultRowHeight="15" customHeight="1"/>
  <cols>
    <col min="1" max="1" width="3.7109375" style="141" customWidth="1"/>
    <col min="2" max="2" width="13.85546875" style="141" customWidth="1"/>
    <col min="3" max="3" width="41.85546875" style="141" customWidth="1"/>
    <col min="4" max="4" width="110.5703125" style="141" customWidth="1"/>
    <col min="5" max="5" width="13" style="141" customWidth="1"/>
    <col min="6" max="6" width="17.7109375" style="141" customWidth="1"/>
    <col min="7" max="7" width="25.85546875" style="141" customWidth="1"/>
    <col min="8" max="8" width="26" style="141" customWidth="1"/>
    <col min="9" max="9" width="13.42578125" style="141" customWidth="1"/>
    <col min="10" max="10" width="12.28515625" style="141" customWidth="1"/>
    <col min="11" max="11" width="13.42578125" style="141" customWidth="1"/>
    <col min="12" max="12" width="33.140625" style="141" customWidth="1"/>
    <col min="13" max="13" width="117.7109375" style="141" customWidth="1"/>
    <col min="14" max="14" width="13.7109375" style="141" customWidth="1"/>
    <col min="15" max="15" width="30.140625" style="141" customWidth="1"/>
    <col min="16" max="16" width="26.42578125" style="141" customWidth="1"/>
    <col min="17" max="17" width="26.28515625" style="141" customWidth="1"/>
    <col min="18" max="24" width="7.42578125" style="141" customWidth="1"/>
    <col min="25" max="25" width="20.42578125" style="141" customWidth="1"/>
    <col min="26" max="26" width="15" style="141" customWidth="1"/>
    <col min="27" max="27" width="9.42578125" style="141" customWidth="1"/>
    <col min="28" max="28" width="13" style="141" bestFit="1" customWidth="1"/>
    <col min="29" max="29" width="13.42578125" style="187" customWidth="1"/>
    <col min="30" max="30" width="33.140625" style="187" customWidth="1"/>
    <col min="31" max="31" width="129.85546875" style="187" customWidth="1"/>
    <col min="32" max="32" width="13.7109375" style="187" customWidth="1"/>
    <col min="33" max="33" width="30.140625" style="187" customWidth="1"/>
    <col min="34" max="34" width="26.42578125" style="187" customWidth="1"/>
    <col min="35" max="35" width="26.28515625" style="187" customWidth="1"/>
    <col min="36" max="42" width="7.42578125" style="187" customWidth="1"/>
    <col min="43" max="43" width="20.42578125" style="187" customWidth="1"/>
    <col min="44" max="44" width="15" style="187" customWidth="1"/>
    <col min="45" max="46" width="14.42578125" style="141"/>
    <col min="47" max="47" width="13.42578125" style="187" customWidth="1"/>
    <col min="48" max="48" width="33.140625" style="187" customWidth="1"/>
    <col min="49" max="49" width="100.5703125" style="187" customWidth="1"/>
    <col min="50" max="50" width="13.7109375" style="187" customWidth="1"/>
    <col min="51" max="51" width="30.140625" style="187" customWidth="1"/>
    <col min="52" max="52" width="26.42578125" style="187" customWidth="1"/>
    <col min="53" max="53" width="26.28515625" style="187" customWidth="1"/>
    <col min="54" max="60" width="7.42578125" style="187" customWidth="1"/>
    <col min="61" max="61" width="20.42578125" style="187" customWidth="1"/>
    <col min="62" max="62" width="15" style="187" customWidth="1"/>
    <col min="63" max="64" width="14.42578125" style="141" customWidth="1"/>
    <col min="65" max="65" width="13.42578125" style="187" customWidth="1"/>
    <col min="66" max="66" width="33.140625" style="187" customWidth="1"/>
    <col min="67" max="67" width="100.5703125" style="187" customWidth="1"/>
    <col min="68" max="68" width="13.7109375" style="187" customWidth="1"/>
    <col min="69" max="69" width="30.140625" style="187" customWidth="1"/>
    <col min="70" max="70" width="26.42578125" style="187" customWidth="1"/>
    <col min="71" max="71" width="26.28515625" style="187" customWidth="1"/>
    <col min="72" max="78" width="7.42578125" style="187" customWidth="1"/>
    <col min="79" max="79" width="20.42578125" style="187" customWidth="1"/>
    <col min="80" max="80" width="15" style="187" customWidth="1"/>
    <col min="81" max="16384" width="14.42578125" style="141"/>
  </cols>
  <sheetData>
    <row r="1" spans="1:80" ht="12.75" customHeight="1" thickBo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U1" s="70"/>
      <c r="AV1" s="70"/>
      <c r="AW1" s="70"/>
      <c r="AX1" s="70"/>
      <c r="AY1" s="70"/>
      <c r="AZ1" s="70"/>
      <c r="BA1" s="70"/>
      <c r="BB1" s="70"/>
      <c r="BC1" s="70"/>
      <c r="BD1" s="70"/>
      <c r="BE1" s="70"/>
      <c r="BF1" s="70"/>
      <c r="BG1" s="70"/>
      <c r="BH1" s="70"/>
      <c r="BI1" s="70"/>
      <c r="BJ1" s="70"/>
      <c r="BM1" s="70"/>
      <c r="BN1" s="70"/>
      <c r="BO1" s="70"/>
      <c r="BP1" s="70"/>
      <c r="BQ1" s="70"/>
      <c r="BR1" s="70"/>
      <c r="BS1" s="70"/>
      <c r="BT1" s="70"/>
      <c r="BU1" s="70"/>
      <c r="BV1" s="70"/>
      <c r="BW1" s="70"/>
      <c r="BX1" s="70"/>
      <c r="BY1" s="70"/>
      <c r="BZ1" s="70"/>
      <c r="CA1" s="70"/>
      <c r="CB1" s="70"/>
    </row>
    <row r="2" spans="1:80" ht="13.5" customHeight="1" thickTop="1">
      <c r="A2" s="70"/>
      <c r="B2" s="70"/>
      <c r="C2" s="70"/>
      <c r="D2" s="70"/>
      <c r="E2" s="70"/>
      <c r="F2" s="70"/>
      <c r="G2" s="70"/>
      <c r="H2" s="70"/>
      <c r="I2" s="70"/>
      <c r="J2" s="70"/>
      <c r="K2" s="501">
        <v>1</v>
      </c>
      <c r="L2" s="501" t="s">
        <v>4</v>
      </c>
      <c r="M2" s="527" t="str">
        <f>VLOOKUP(K2,LISTA_OFERENTES,2,FALSE)</f>
        <v>NORLAB S.A.S</v>
      </c>
      <c r="N2" s="525"/>
      <c r="O2" s="525"/>
      <c r="P2" s="504"/>
      <c r="Q2" s="70"/>
      <c r="R2" s="70"/>
      <c r="S2" s="70"/>
      <c r="T2" s="70"/>
      <c r="U2" s="70"/>
      <c r="V2" s="70"/>
      <c r="W2" s="70"/>
      <c r="X2" s="70"/>
      <c r="Y2" s="70"/>
      <c r="Z2" s="70"/>
      <c r="AA2" s="70"/>
      <c r="AB2" s="70"/>
      <c r="AC2" s="501">
        <v>2</v>
      </c>
      <c r="AD2" s="501" t="s">
        <v>4</v>
      </c>
      <c r="AE2" s="527" t="str">
        <f>VLOOKUP(AC2,LISTA_OFERENTES,2,FALSE)</f>
        <v>LABBRANDS S.A.S</v>
      </c>
      <c r="AF2" s="525"/>
      <c r="AG2" s="525"/>
      <c r="AH2" s="504"/>
      <c r="AI2" s="70"/>
      <c r="AJ2" s="70"/>
      <c r="AK2" s="70"/>
      <c r="AL2" s="70"/>
      <c r="AM2" s="70"/>
      <c r="AN2" s="70"/>
      <c r="AO2" s="70"/>
      <c r="AP2" s="70"/>
      <c r="AQ2" s="70"/>
      <c r="AR2" s="70"/>
      <c r="AU2" s="501">
        <v>3</v>
      </c>
      <c r="AV2" s="501" t="s">
        <v>4</v>
      </c>
      <c r="AW2" s="527" t="str">
        <f>VLOOKUP(AU2,LISTA_OFERENTES,2,FALSE)</f>
        <v>AVANTIKA COLOMBIA S.A.S</v>
      </c>
      <c r="AX2" s="525"/>
      <c r="AY2" s="525"/>
      <c r="AZ2" s="504"/>
      <c r="BA2" s="70"/>
      <c r="BB2" s="70"/>
      <c r="BC2" s="70"/>
      <c r="BD2" s="70"/>
      <c r="BE2" s="70"/>
      <c r="BF2" s="70"/>
      <c r="BG2" s="70"/>
      <c r="BH2" s="70"/>
      <c r="BI2" s="70"/>
      <c r="BJ2" s="70"/>
      <c r="BM2" s="501">
        <v>4</v>
      </c>
      <c r="BN2" s="501" t="s">
        <v>4</v>
      </c>
      <c r="BO2" s="527" t="str">
        <f>VLOOKUP(BM2,LISTA_OFERENTES,2,FALSE)</f>
        <v>AVANTIKA COLOMBIA S.A.S</v>
      </c>
      <c r="BP2" s="525"/>
      <c r="BQ2" s="525"/>
      <c r="BR2" s="504"/>
      <c r="BS2" s="70"/>
      <c r="BT2" s="70"/>
      <c r="BU2" s="70"/>
      <c r="BV2" s="70"/>
      <c r="BW2" s="70"/>
      <c r="BX2" s="70"/>
      <c r="BY2" s="70"/>
      <c r="BZ2" s="70"/>
      <c r="CA2" s="70"/>
      <c r="CB2" s="70"/>
    </row>
    <row r="3" spans="1:80" ht="53.25" customHeight="1" thickBot="1">
      <c r="A3" s="70"/>
      <c r="B3" s="70"/>
      <c r="C3" s="70"/>
      <c r="D3" s="70"/>
      <c r="E3" s="70"/>
      <c r="F3" s="70"/>
      <c r="G3" s="70"/>
      <c r="H3" s="70"/>
      <c r="I3" s="70"/>
      <c r="J3" s="70"/>
      <c r="K3" s="502"/>
      <c r="L3" s="502"/>
      <c r="M3" s="507"/>
      <c r="N3" s="526"/>
      <c r="O3" s="526"/>
      <c r="P3" s="508"/>
      <c r="Q3" s="70"/>
      <c r="R3" s="70"/>
      <c r="S3" s="70"/>
      <c r="T3" s="70"/>
      <c r="U3" s="70"/>
      <c r="V3" s="70"/>
      <c r="W3" s="70"/>
      <c r="X3" s="70"/>
      <c r="Y3" s="70"/>
      <c r="Z3" s="70"/>
      <c r="AA3" s="70"/>
      <c r="AB3" s="70"/>
      <c r="AC3" s="502"/>
      <c r="AD3" s="502"/>
      <c r="AE3" s="507"/>
      <c r="AF3" s="526"/>
      <c r="AG3" s="526"/>
      <c r="AH3" s="508"/>
      <c r="AI3" s="70"/>
      <c r="AJ3" s="70"/>
      <c r="AK3" s="70"/>
      <c r="AL3" s="70"/>
      <c r="AM3" s="70"/>
      <c r="AN3" s="70"/>
      <c r="AO3" s="70"/>
      <c r="AP3" s="70"/>
      <c r="AQ3" s="70"/>
      <c r="AR3" s="70"/>
      <c r="AU3" s="502"/>
      <c r="AV3" s="502"/>
      <c r="AW3" s="507"/>
      <c r="AX3" s="526"/>
      <c r="AY3" s="526"/>
      <c r="AZ3" s="508"/>
      <c r="BA3" s="70"/>
      <c r="BB3" s="70"/>
      <c r="BC3" s="70"/>
      <c r="BD3" s="70"/>
      <c r="BE3" s="70"/>
      <c r="BF3" s="70"/>
      <c r="BG3" s="70"/>
      <c r="BH3" s="70"/>
      <c r="BI3" s="70"/>
      <c r="BJ3" s="70"/>
      <c r="BM3" s="502"/>
      <c r="BN3" s="502"/>
      <c r="BO3" s="507"/>
      <c r="BP3" s="526"/>
      <c r="BQ3" s="526"/>
      <c r="BR3" s="508"/>
      <c r="BS3" s="70"/>
      <c r="BT3" s="70"/>
      <c r="BU3" s="70"/>
      <c r="BV3" s="70"/>
      <c r="BW3" s="70"/>
      <c r="BX3" s="70"/>
      <c r="BY3" s="70"/>
      <c r="BZ3" s="70"/>
      <c r="CA3" s="70"/>
      <c r="CB3" s="70"/>
    </row>
    <row r="4" spans="1:80" ht="74.25" customHeight="1" thickTop="1" thickBot="1">
      <c r="A4" s="70"/>
      <c r="B4" s="503" t="s">
        <v>72</v>
      </c>
      <c r="C4" s="504"/>
      <c r="D4" s="509" t="s">
        <v>0</v>
      </c>
      <c r="E4" s="510"/>
      <c r="F4" s="510"/>
      <c r="G4" s="510"/>
      <c r="H4" s="511"/>
      <c r="I4" s="70"/>
      <c r="J4" s="70"/>
      <c r="K4" s="503" t="s">
        <v>73</v>
      </c>
      <c r="L4" s="504"/>
      <c r="M4" s="509" t="s">
        <v>0</v>
      </c>
      <c r="N4" s="510"/>
      <c r="O4" s="510"/>
      <c r="P4" s="510"/>
      <c r="Q4" s="511"/>
      <c r="R4" s="512" t="s">
        <v>74</v>
      </c>
      <c r="S4" s="512" t="s">
        <v>75</v>
      </c>
      <c r="T4" s="512" t="s">
        <v>76</v>
      </c>
      <c r="U4" s="512" t="s">
        <v>77</v>
      </c>
      <c r="V4" s="520" t="s">
        <v>78</v>
      </c>
      <c r="W4" s="520" t="s">
        <v>79</v>
      </c>
      <c r="X4" s="512" t="s">
        <v>80</v>
      </c>
      <c r="Y4" s="512" t="s">
        <v>81</v>
      </c>
      <c r="Z4" s="512" t="s">
        <v>82</v>
      </c>
      <c r="AA4" s="70"/>
      <c r="AB4" s="70"/>
      <c r="AC4" s="503"/>
      <c r="AD4" s="504"/>
      <c r="AE4" s="509" t="s">
        <v>0</v>
      </c>
      <c r="AF4" s="510"/>
      <c r="AG4" s="510"/>
      <c r="AH4" s="510"/>
      <c r="AI4" s="511"/>
      <c r="AJ4" s="512" t="s">
        <v>74</v>
      </c>
      <c r="AK4" s="512" t="s">
        <v>75</v>
      </c>
      <c r="AL4" s="512" t="s">
        <v>76</v>
      </c>
      <c r="AM4" s="512" t="s">
        <v>77</v>
      </c>
      <c r="AN4" s="520" t="s">
        <v>78</v>
      </c>
      <c r="AO4" s="520" t="s">
        <v>79</v>
      </c>
      <c r="AP4" s="512" t="s">
        <v>80</v>
      </c>
      <c r="AQ4" s="512" t="s">
        <v>81</v>
      </c>
      <c r="AR4" s="512" t="s">
        <v>82</v>
      </c>
      <c r="AU4" s="503"/>
      <c r="AV4" s="504"/>
      <c r="AW4" s="509" t="s">
        <v>0</v>
      </c>
      <c r="AX4" s="510"/>
      <c r="AY4" s="510"/>
      <c r="AZ4" s="510"/>
      <c r="BA4" s="511"/>
      <c r="BB4" s="512" t="s">
        <v>74</v>
      </c>
      <c r="BC4" s="512" t="s">
        <v>75</v>
      </c>
      <c r="BD4" s="512" t="s">
        <v>76</v>
      </c>
      <c r="BE4" s="512" t="s">
        <v>77</v>
      </c>
      <c r="BF4" s="520" t="s">
        <v>78</v>
      </c>
      <c r="BG4" s="520" t="s">
        <v>79</v>
      </c>
      <c r="BH4" s="512" t="s">
        <v>80</v>
      </c>
      <c r="BI4" s="512" t="s">
        <v>81</v>
      </c>
      <c r="BJ4" s="512" t="s">
        <v>82</v>
      </c>
      <c r="BM4" s="503"/>
      <c r="BN4" s="504"/>
      <c r="BO4" s="509" t="s">
        <v>0</v>
      </c>
      <c r="BP4" s="510"/>
      <c r="BQ4" s="510"/>
      <c r="BR4" s="510"/>
      <c r="BS4" s="511"/>
      <c r="BT4" s="512" t="s">
        <v>74</v>
      </c>
      <c r="BU4" s="512" t="s">
        <v>75</v>
      </c>
      <c r="BV4" s="512" t="s">
        <v>76</v>
      </c>
      <c r="BW4" s="512" t="s">
        <v>77</v>
      </c>
      <c r="BX4" s="520" t="s">
        <v>78</v>
      </c>
      <c r="BY4" s="520" t="s">
        <v>79</v>
      </c>
      <c r="BZ4" s="512" t="s">
        <v>80</v>
      </c>
      <c r="CA4" s="512" t="s">
        <v>81</v>
      </c>
      <c r="CB4" s="512" t="s">
        <v>82</v>
      </c>
    </row>
    <row r="5" spans="1:80" ht="13.5" customHeight="1" thickTop="1">
      <c r="A5" s="70"/>
      <c r="B5" s="505"/>
      <c r="C5" s="506"/>
      <c r="D5" s="524" t="s">
        <v>83</v>
      </c>
      <c r="E5" s="525"/>
      <c r="F5" s="525"/>
      <c r="G5" s="525"/>
      <c r="H5" s="504"/>
      <c r="I5" s="70"/>
      <c r="J5" s="70"/>
      <c r="K5" s="505"/>
      <c r="L5" s="506"/>
      <c r="M5" s="524" t="s">
        <v>83</v>
      </c>
      <c r="N5" s="525"/>
      <c r="O5" s="525"/>
      <c r="P5" s="525"/>
      <c r="Q5" s="504"/>
      <c r="R5" s="513"/>
      <c r="S5" s="513"/>
      <c r="T5" s="513"/>
      <c r="U5" s="513"/>
      <c r="V5" s="513"/>
      <c r="W5" s="513"/>
      <c r="X5" s="513"/>
      <c r="Y5" s="513"/>
      <c r="Z5" s="513"/>
      <c r="AA5" s="70"/>
      <c r="AB5" s="70"/>
      <c r="AC5" s="505"/>
      <c r="AD5" s="506"/>
      <c r="AE5" s="524" t="s">
        <v>83</v>
      </c>
      <c r="AF5" s="525"/>
      <c r="AG5" s="525"/>
      <c r="AH5" s="525"/>
      <c r="AI5" s="504"/>
      <c r="AJ5" s="513"/>
      <c r="AK5" s="513"/>
      <c r="AL5" s="513"/>
      <c r="AM5" s="513"/>
      <c r="AN5" s="513"/>
      <c r="AO5" s="513"/>
      <c r="AP5" s="513"/>
      <c r="AQ5" s="513"/>
      <c r="AR5" s="513"/>
      <c r="AU5" s="505"/>
      <c r="AV5" s="506"/>
      <c r="AW5" s="524" t="s">
        <v>83</v>
      </c>
      <c r="AX5" s="525"/>
      <c r="AY5" s="525"/>
      <c r="AZ5" s="525"/>
      <c r="BA5" s="504"/>
      <c r="BB5" s="513"/>
      <c r="BC5" s="513"/>
      <c r="BD5" s="513"/>
      <c r="BE5" s="513"/>
      <c r="BF5" s="513"/>
      <c r="BG5" s="513"/>
      <c r="BH5" s="513"/>
      <c r="BI5" s="513"/>
      <c r="BJ5" s="513"/>
      <c r="BM5" s="505"/>
      <c r="BN5" s="506"/>
      <c r="BO5" s="524" t="s">
        <v>83</v>
      </c>
      <c r="BP5" s="525"/>
      <c r="BQ5" s="525"/>
      <c r="BR5" s="525"/>
      <c r="BS5" s="504"/>
      <c r="BT5" s="513"/>
      <c r="BU5" s="513"/>
      <c r="BV5" s="513"/>
      <c r="BW5" s="513"/>
      <c r="BX5" s="513"/>
      <c r="BY5" s="513"/>
      <c r="BZ5" s="513"/>
      <c r="CA5" s="513"/>
      <c r="CB5" s="513"/>
    </row>
    <row r="6" spans="1:80" ht="12.75" customHeight="1">
      <c r="A6" s="70"/>
      <c r="B6" s="505"/>
      <c r="C6" s="506"/>
      <c r="D6" s="505"/>
      <c r="E6" s="397"/>
      <c r="F6" s="397"/>
      <c r="G6" s="397"/>
      <c r="H6" s="506"/>
      <c r="I6" s="70"/>
      <c r="J6" s="70"/>
      <c r="K6" s="505"/>
      <c r="L6" s="506"/>
      <c r="M6" s="505"/>
      <c r="N6" s="397"/>
      <c r="O6" s="397"/>
      <c r="P6" s="397"/>
      <c r="Q6" s="506"/>
      <c r="R6" s="513"/>
      <c r="S6" s="513"/>
      <c r="T6" s="513"/>
      <c r="U6" s="513"/>
      <c r="V6" s="513"/>
      <c r="W6" s="513"/>
      <c r="X6" s="513"/>
      <c r="Y6" s="513"/>
      <c r="Z6" s="513"/>
      <c r="AA6" s="70"/>
      <c r="AB6" s="70"/>
      <c r="AC6" s="505"/>
      <c r="AD6" s="506"/>
      <c r="AE6" s="505"/>
      <c r="AF6" s="397"/>
      <c r="AG6" s="397"/>
      <c r="AH6" s="397"/>
      <c r="AI6" s="506"/>
      <c r="AJ6" s="513"/>
      <c r="AK6" s="513"/>
      <c r="AL6" s="513"/>
      <c r="AM6" s="513"/>
      <c r="AN6" s="513"/>
      <c r="AO6" s="513"/>
      <c r="AP6" s="513"/>
      <c r="AQ6" s="513"/>
      <c r="AR6" s="513"/>
      <c r="AU6" s="505"/>
      <c r="AV6" s="506"/>
      <c r="AW6" s="505"/>
      <c r="AX6" s="397"/>
      <c r="AY6" s="397"/>
      <c r="AZ6" s="397"/>
      <c r="BA6" s="506"/>
      <c r="BB6" s="513"/>
      <c r="BC6" s="513"/>
      <c r="BD6" s="513"/>
      <c r="BE6" s="513"/>
      <c r="BF6" s="513"/>
      <c r="BG6" s="513"/>
      <c r="BH6" s="513"/>
      <c r="BI6" s="513"/>
      <c r="BJ6" s="513"/>
      <c r="BM6" s="505"/>
      <c r="BN6" s="506"/>
      <c r="BO6" s="505"/>
      <c r="BP6" s="397"/>
      <c r="BQ6" s="397"/>
      <c r="BR6" s="397"/>
      <c r="BS6" s="506"/>
      <c r="BT6" s="513"/>
      <c r="BU6" s="513"/>
      <c r="BV6" s="513"/>
      <c r="BW6" s="513"/>
      <c r="BX6" s="513"/>
      <c r="BY6" s="513"/>
      <c r="BZ6" s="513"/>
      <c r="CA6" s="513"/>
      <c r="CB6" s="513"/>
    </row>
    <row r="7" spans="1:80" ht="13.5" customHeight="1" thickBot="1">
      <c r="A7" s="70"/>
      <c r="B7" s="505"/>
      <c r="C7" s="506"/>
      <c r="D7" s="507"/>
      <c r="E7" s="526"/>
      <c r="F7" s="526"/>
      <c r="G7" s="526"/>
      <c r="H7" s="508"/>
      <c r="I7" s="70"/>
      <c r="J7" s="70"/>
      <c r="K7" s="505"/>
      <c r="L7" s="506"/>
      <c r="M7" s="507"/>
      <c r="N7" s="526"/>
      <c r="O7" s="526"/>
      <c r="P7" s="526"/>
      <c r="Q7" s="508"/>
      <c r="R7" s="513"/>
      <c r="S7" s="513"/>
      <c r="T7" s="513"/>
      <c r="U7" s="513"/>
      <c r="V7" s="513"/>
      <c r="W7" s="513"/>
      <c r="X7" s="513"/>
      <c r="Y7" s="513"/>
      <c r="Z7" s="513"/>
      <c r="AA7" s="70"/>
      <c r="AB7" s="70"/>
      <c r="AC7" s="505"/>
      <c r="AD7" s="506"/>
      <c r="AE7" s="507"/>
      <c r="AF7" s="526"/>
      <c r="AG7" s="526"/>
      <c r="AH7" s="526"/>
      <c r="AI7" s="508"/>
      <c r="AJ7" s="513"/>
      <c r="AK7" s="513"/>
      <c r="AL7" s="513"/>
      <c r="AM7" s="513"/>
      <c r="AN7" s="513"/>
      <c r="AO7" s="513"/>
      <c r="AP7" s="513"/>
      <c r="AQ7" s="513"/>
      <c r="AR7" s="513"/>
      <c r="AU7" s="505"/>
      <c r="AV7" s="506"/>
      <c r="AW7" s="507"/>
      <c r="AX7" s="526"/>
      <c r="AY7" s="526"/>
      <c r="AZ7" s="526"/>
      <c r="BA7" s="508"/>
      <c r="BB7" s="513"/>
      <c r="BC7" s="513"/>
      <c r="BD7" s="513"/>
      <c r="BE7" s="513"/>
      <c r="BF7" s="513"/>
      <c r="BG7" s="513"/>
      <c r="BH7" s="513"/>
      <c r="BI7" s="513"/>
      <c r="BJ7" s="513"/>
      <c r="BM7" s="505"/>
      <c r="BN7" s="506"/>
      <c r="BO7" s="507"/>
      <c r="BP7" s="526"/>
      <c r="BQ7" s="526"/>
      <c r="BR7" s="526"/>
      <c r="BS7" s="508"/>
      <c r="BT7" s="513"/>
      <c r="BU7" s="513"/>
      <c r="BV7" s="513"/>
      <c r="BW7" s="513"/>
      <c r="BX7" s="513"/>
      <c r="BY7" s="513"/>
      <c r="BZ7" s="513"/>
      <c r="CA7" s="513"/>
      <c r="CB7" s="513"/>
    </row>
    <row r="8" spans="1:80" ht="19.5" customHeight="1" thickTop="1">
      <c r="A8" s="70"/>
      <c r="B8" s="505"/>
      <c r="C8" s="506"/>
      <c r="D8" s="523" t="s">
        <v>84</v>
      </c>
      <c r="E8" s="524"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F8" s="525"/>
      <c r="G8" s="525"/>
      <c r="H8" s="504"/>
      <c r="I8" s="70"/>
      <c r="J8" s="70"/>
      <c r="K8" s="505"/>
      <c r="L8" s="506"/>
      <c r="M8" s="523" t="s">
        <v>84</v>
      </c>
      <c r="N8" s="524"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O8" s="525"/>
      <c r="P8" s="525"/>
      <c r="Q8" s="504"/>
      <c r="R8" s="513"/>
      <c r="S8" s="513"/>
      <c r="T8" s="513"/>
      <c r="U8" s="513"/>
      <c r="V8" s="513"/>
      <c r="W8" s="513"/>
      <c r="X8" s="513"/>
      <c r="Y8" s="513"/>
      <c r="Z8" s="513"/>
      <c r="AA8" s="70"/>
      <c r="AB8" s="70"/>
      <c r="AC8" s="505"/>
      <c r="AD8" s="506"/>
      <c r="AE8" s="523" t="s">
        <v>84</v>
      </c>
      <c r="AF8" s="524"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AG8" s="525"/>
      <c r="AH8" s="525"/>
      <c r="AI8" s="504"/>
      <c r="AJ8" s="513"/>
      <c r="AK8" s="513"/>
      <c r="AL8" s="513"/>
      <c r="AM8" s="513"/>
      <c r="AN8" s="513"/>
      <c r="AO8" s="513"/>
      <c r="AP8" s="513"/>
      <c r="AQ8" s="513"/>
      <c r="AR8" s="513"/>
      <c r="AU8" s="505"/>
      <c r="AV8" s="506"/>
      <c r="AW8" s="523" t="s">
        <v>84</v>
      </c>
      <c r="AX8" s="524"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AY8" s="525"/>
      <c r="AZ8" s="525"/>
      <c r="BA8" s="504"/>
      <c r="BB8" s="513"/>
      <c r="BC8" s="513"/>
      <c r="BD8" s="513"/>
      <c r="BE8" s="513"/>
      <c r="BF8" s="513"/>
      <c r="BG8" s="513"/>
      <c r="BH8" s="513"/>
      <c r="BI8" s="513"/>
      <c r="BJ8" s="513"/>
      <c r="BM8" s="505"/>
      <c r="BN8" s="506"/>
      <c r="BO8" s="523" t="s">
        <v>84</v>
      </c>
      <c r="BP8" s="524" t="str">
        <f>'1_ENTREGA'!$A$4</f>
        <v>Compra, transporte e instalación de mobiliario tipo laboratorio y 2 cabinas de extracción, completamente nuevos y en funcionamiento, para la adecuación del Laboratorio de Farmacognosia ubicado en el aula 103 del Bloque 1 del campus de la Universidad de Antioquia, por el Sistema de Precios Unitarios Fijos No Reajustables conforme con los diseños: planimetría, especificaciones técnicas e ítems de pago..</v>
      </c>
      <c r="BQ8" s="525"/>
      <c r="BR8" s="525"/>
      <c r="BS8" s="504"/>
      <c r="BT8" s="513"/>
      <c r="BU8" s="513"/>
      <c r="BV8" s="513"/>
      <c r="BW8" s="513"/>
      <c r="BX8" s="513"/>
      <c r="BY8" s="513"/>
      <c r="BZ8" s="513"/>
      <c r="CA8" s="513"/>
      <c r="CB8" s="513"/>
    </row>
    <row r="9" spans="1:80" ht="146.25" customHeight="1" thickBot="1">
      <c r="A9" s="70"/>
      <c r="B9" s="507"/>
      <c r="C9" s="508"/>
      <c r="D9" s="502"/>
      <c r="E9" s="507"/>
      <c r="F9" s="526"/>
      <c r="G9" s="526"/>
      <c r="H9" s="508"/>
      <c r="I9" s="70"/>
      <c r="J9" s="70"/>
      <c r="K9" s="507"/>
      <c r="L9" s="508"/>
      <c r="M9" s="502"/>
      <c r="N9" s="507"/>
      <c r="O9" s="526"/>
      <c r="P9" s="526"/>
      <c r="Q9" s="508"/>
      <c r="R9" s="513"/>
      <c r="S9" s="513"/>
      <c r="T9" s="513"/>
      <c r="U9" s="513"/>
      <c r="V9" s="513"/>
      <c r="W9" s="513"/>
      <c r="X9" s="513"/>
      <c r="Y9" s="513"/>
      <c r="Z9" s="513"/>
      <c r="AA9" s="70"/>
      <c r="AB9" s="70"/>
      <c r="AC9" s="507"/>
      <c r="AD9" s="508"/>
      <c r="AE9" s="502"/>
      <c r="AF9" s="507"/>
      <c r="AG9" s="526"/>
      <c r="AH9" s="526"/>
      <c r="AI9" s="508"/>
      <c r="AJ9" s="513"/>
      <c r="AK9" s="513"/>
      <c r="AL9" s="513"/>
      <c r="AM9" s="513"/>
      <c r="AN9" s="513"/>
      <c r="AO9" s="513"/>
      <c r="AP9" s="513"/>
      <c r="AQ9" s="513"/>
      <c r="AR9" s="513"/>
      <c r="AU9" s="507"/>
      <c r="AV9" s="508"/>
      <c r="AW9" s="502"/>
      <c r="AX9" s="507"/>
      <c r="AY9" s="526"/>
      <c r="AZ9" s="526"/>
      <c r="BA9" s="508"/>
      <c r="BB9" s="513"/>
      <c r="BC9" s="513"/>
      <c r="BD9" s="513"/>
      <c r="BE9" s="513"/>
      <c r="BF9" s="513"/>
      <c r="BG9" s="513"/>
      <c r="BH9" s="513"/>
      <c r="BI9" s="513"/>
      <c r="BJ9" s="513"/>
      <c r="BM9" s="507"/>
      <c r="BN9" s="508"/>
      <c r="BO9" s="502"/>
      <c r="BP9" s="507"/>
      <c r="BQ9" s="526"/>
      <c r="BR9" s="526"/>
      <c r="BS9" s="508"/>
      <c r="BT9" s="513"/>
      <c r="BU9" s="513"/>
      <c r="BV9" s="513"/>
      <c r="BW9" s="513"/>
      <c r="BX9" s="513"/>
      <c r="BY9" s="513"/>
      <c r="BZ9" s="513"/>
      <c r="CA9" s="513"/>
      <c r="CB9" s="513"/>
    </row>
    <row r="10" spans="1:80" ht="12.75" customHeight="1" thickTop="1" thickBot="1">
      <c r="A10" s="70"/>
      <c r="B10" s="148"/>
      <c r="C10" s="149"/>
      <c r="D10" s="150"/>
      <c r="E10" s="151"/>
      <c r="F10" s="151"/>
      <c r="G10" s="151"/>
      <c r="H10" s="152"/>
      <c r="I10" s="70"/>
      <c r="J10" s="70"/>
      <c r="K10" s="148"/>
      <c r="L10" s="149"/>
      <c r="M10" s="150"/>
      <c r="N10" s="151"/>
      <c r="O10" s="151"/>
      <c r="P10" s="151"/>
      <c r="Q10" s="152"/>
      <c r="R10" s="513"/>
      <c r="S10" s="513"/>
      <c r="T10" s="513"/>
      <c r="U10" s="513"/>
      <c r="V10" s="513"/>
      <c r="W10" s="513"/>
      <c r="X10" s="513"/>
      <c r="Y10" s="513"/>
      <c r="Z10" s="513"/>
      <c r="AA10" s="70"/>
      <c r="AB10" s="70"/>
      <c r="AC10" s="148"/>
      <c r="AD10" s="149"/>
      <c r="AE10" s="150"/>
      <c r="AF10" s="151"/>
      <c r="AG10" s="151"/>
      <c r="AH10" s="151"/>
      <c r="AI10" s="152"/>
      <c r="AJ10" s="513"/>
      <c r="AK10" s="513"/>
      <c r="AL10" s="513"/>
      <c r="AM10" s="513"/>
      <c r="AN10" s="513"/>
      <c r="AO10" s="513"/>
      <c r="AP10" s="513"/>
      <c r="AQ10" s="513"/>
      <c r="AR10" s="513"/>
      <c r="AU10" s="148"/>
      <c r="AV10" s="149"/>
      <c r="AW10" s="150"/>
      <c r="AX10" s="151"/>
      <c r="AY10" s="151"/>
      <c r="AZ10" s="151"/>
      <c r="BA10" s="152"/>
      <c r="BB10" s="513"/>
      <c r="BC10" s="513"/>
      <c r="BD10" s="513"/>
      <c r="BE10" s="513"/>
      <c r="BF10" s="513"/>
      <c r="BG10" s="513"/>
      <c r="BH10" s="513"/>
      <c r="BI10" s="513"/>
      <c r="BJ10" s="513"/>
      <c r="BM10" s="148"/>
      <c r="BN10" s="149"/>
      <c r="BO10" s="150"/>
      <c r="BP10" s="151"/>
      <c r="BQ10" s="151"/>
      <c r="BR10" s="151"/>
      <c r="BS10" s="152"/>
      <c r="BT10" s="513"/>
      <c r="BU10" s="513"/>
      <c r="BV10" s="513"/>
      <c r="BW10" s="513"/>
      <c r="BX10" s="513"/>
      <c r="BY10" s="513"/>
      <c r="BZ10" s="513"/>
      <c r="CA10" s="513"/>
      <c r="CB10" s="513"/>
    </row>
    <row r="11" spans="1:80" ht="31.5" customHeight="1">
      <c r="A11" s="70"/>
      <c r="B11" s="70"/>
      <c r="C11" s="70"/>
      <c r="D11" s="70"/>
      <c r="E11" s="70"/>
      <c r="F11" s="70"/>
      <c r="G11" s="70"/>
      <c r="H11" s="70"/>
      <c r="I11" s="70"/>
      <c r="J11" s="70"/>
      <c r="K11" s="70"/>
      <c r="L11" s="70"/>
      <c r="M11" s="70"/>
      <c r="N11" s="70"/>
      <c r="O11" s="70"/>
      <c r="P11" s="70"/>
      <c r="Q11" s="70"/>
      <c r="R11" s="513"/>
      <c r="S11" s="513"/>
      <c r="T11" s="513"/>
      <c r="U11" s="513"/>
      <c r="V11" s="513"/>
      <c r="W11" s="513"/>
      <c r="X11" s="513"/>
      <c r="Y11" s="513"/>
      <c r="Z11" s="513"/>
      <c r="AA11" s="70"/>
      <c r="AB11" s="153"/>
      <c r="AC11" s="70"/>
      <c r="AD11" s="70"/>
      <c r="AE11" s="70"/>
      <c r="AF11" s="70"/>
      <c r="AG11" s="70"/>
      <c r="AH11" s="70"/>
      <c r="AI11" s="70"/>
      <c r="AJ11" s="513"/>
      <c r="AK11" s="513"/>
      <c r="AL11" s="513"/>
      <c r="AM11" s="513"/>
      <c r="AN11" s="513"/>
      <c r="AO11" s="513"/>
      <c r="AP11" s="513"/>
      <c r="AQ11" s="513"/>
      <c r="AR11" s="513"/>
      <c r="AU11" s="70"/>
      <c r="AV11" s="70"/>
      <c r="AW11" s="70"/>
      <c r="AX11" s="70"/>
      <c r="AY11" s="70"/>
      <c r="AZ11" s="70"/>
      <c r="BA11" s="70"/>
      <c r="BB11" s="513"/>
      <c r="BC11" s="513"/>
      <c r="BD11" s="513"/>
      <c r="BE11" s="513"/>
      <c r="BF11" s="513"/>
      <c r="BG11" s="513"/>
      <c r="BH11" s="513"/>
      <c r="BI11" s="513"/>
      <c r="BJ11" s="513"/>
      <c r="BM11" s="70"/>
      <c r="BN11" s="70"/>
      <c r="BO11" s="70"/>
      <c r="BP11" s="70"/>
      <c r="BQ11" s="70"/>
      <c r="BR11" s="70"/>
      <c r="BS11" s="70"/>
      <c r="BT11" s="513"/>
      <c r="BU11" s="513"/>
      <c r="BV11" s="513"/>
      <c r="BW11" s="513"/>
      <c r="BX11" s="513"/>
      <c r="BY11" s="513"/>
      <c r="BZ11" s="513"/>
      <c r="CA11" s="513"/>
      <c r="CB11" s="513"/>
    </row>
    <row r="12" spans="1:80" ht="15.75" thickBot="1">
      <c r="A12" s="70"/>
      <c r="B12" s="154" t="s">
        <v>162</v>
      </c>
      <c r="C12" s="206" t="s">
        <v>85</v>
      </c>
      <c r="D12" s="207" t="s">
        <v>86</v>
      </c>
      <c r="E12" s="207" t="s">
        <v>87</v>
      </c>
      <c r="F12" s="207" t="s">
        <v>88</v>
      </c>
      <c r="G12" s="207" t="s">
        <v>89</v>
      </c>
      <c r="H12" s="207" t="s">
        <v>90</v>
      </c>
      <c r="I12" s="70"/>
      <c r="J12" s="70"/>
      <c r="K12" s="154" t="s">
        <v>162</v>
      </c>
      <c r="L12" s="209" t="s">
        <v>85</v>
      </c>
      <c r="M12" s="209" t="s">
        <v>86</v>
      </c>
      <c r="N12" s="209" t="s">
        <v>87</v>
      </c>
      <c r="O12" s="209" t="s">
        <v>88</v>
      </c>
      <c r="P12" s="209" t="s">
        <v>89</v>
      </c>
      <c r="Q12" s="209" t="s">
        <v>90</v>
      </c>
      <c r="R12" s="513"/>
      <c r="S12" s="513"/>
      <c r="T12" s="513"/>
      <c r="U12" s="513"/>
      <c r="V12" s="513"/>
      <c r="W12" s="513"/>
      <c r="X12" s="513"/>
      <c r="Y12" s="513"/>
      <c r="Z12" s="513"/>
      <c r="AA12" s="155"/>
      <c r="AB12" s="156"/>
      <c r="AC12" s="154" t="s">
        <v>162</v>
      </c>
      <c r="AD12" s="209" t="s">
        <v>85</v>
      </c>
      <c r="AE12" s="209" t="s">
        <v>86</v>
      </c>
      <c r="AF12" s="209" t="s">
        <v>87</v>
      </c>
      <c r="AG12" s="209" t="s">
        <v>88</v>
      </c>
      <c r="AH12" s="209" t="s">
        <v>89</v>
      </c>
      <c r="AI12" s="209" t="s">
        <v>90</v>
      </c>
      <c r="AJ12" s="513"/>
      <c r="AK12" s="513"/>
      <c r="AL12" s="513"/>
      <c r="AM12" s="513"/>
      <c r="AN12" s="513"/>
      <c r="AO12" s="513"/>
      <c r="AP12" s="513"/>
      <c r="AQ12" s="513"/>
      <c r="AR12" s="513"/>
      <c r="AU12" s="154" t="s">
        <v>162</v>
      </c>
      <c r="AV12" s="209" t="s">
        <v>85</v>
      </c>
      <c r="AW12" s="209" t="s">
        <v>86</v>
      </c>
      <c r="AX12" s="209" t="s">
        <v>87</v>
      </c>
      <c r="AY12" s="209" t="s">
        <v>88</v>
      </c>
      <c r="AZ12" s="209" t="s">
        <v>89</v>
      </c>
      <c r="BA12" s="209" t="s">
        <v>90</v>
      </c>
      <c r="BB12" s="513"/>
      <c r="BC12" s="513"/>
      <c r="BD12" s="513"/>
      <c r="BE12" s="513"/>
      <c r="BF12" s="513"/>
      <c r="BG12" s="513"/>
      <c r="BH12" s="513"/>
      <c r="BI12" s="513"/>
      <c r="BJ12" s="513"/>
      <c r="BM12" s="154" t="s">
        <v>162</v>
      </c>
      <c r="BN12" s="209" t="s">
        <v>85</v>
      </c>
      <c r="BO12" s="209" t="s">
        <v>86</v>
      </c>
      <c r="BP12" s="209" t="s">
        <v>87</v>
      </c>
      <c r="BQ12" s="209" t="s">
        <v>88</v>
      </c>
      <c r="BR12" s="209" t="s">
        <v>89</v>
      </c>
      <c r="BS12" s="209" t="s">
        <v>90</v>
      </c>
      <c r="BT12" s="513"/>
      <c r="BU12" s="513"/>
      <c r="BV12" s="513"/>
      <c r="BW12" s="513"/>
      <c r="BX12" s="513"/>
      <c r="BY12" s="513"/>
      <c r="BZ12" s="513"/>
      <c r="CA12" s="513"/>
      <c r="CB12" s="513"/>
    </row>
    <row r="13" spans="1:80" ht="15.75" thickTop="1">
      <c r="A13" s="70"/>
      <c r="B13" s="157"/>
      <c r="C13" s="208"/>
      <c r="D13" s="209" t="s">
        <v>204</v>
      </c>
      <c r="E13" s="209"/>
      <c r="F13" s="209"/>
      <c r="G13" s="209"/>
      <c r="H13" s="209"/>
      <c r="I13" s="156"/>
      <c r="J13" s="70"/>
      <c r="K13" s="157"/>
      <c r="L13" s="209"/>
      <c r="M13" s="209" t="s">
        <v>204</v>
      </c>
      <c r="N13" s="209"/>
      <c r="O13" s="209"/>
      <c r="P13" s="209"/>
      <c r="Q13" s="209"/>
      <c r="R13" s="514"/>
      <c r="S13" s="515"/>
      <c r="T13" s="515"/>
      <c r="U13" s="515"/>
      <c r="V13" s="515"/>
      <c r="W13" s="515"/>
      <c r="X13" s="515"/>
      <c r="Y13" s="515"/>
      <c r="Z13" s="516"/>
      <c r="AA13" s="156"/>
      <c r="AB13" s="156"/>
      <c r="AC13" s="157"/>
      <c r="AD13" s="209"/>
      <c r="AE13" s="209" t="s">
        <v>204</v>
      </c>
      <c r="AF13" s="209"/>
      <c r="AG13" s="209"/>
      <c r="AH13" s="209"/>
      <c r="AI13" s="209"/>
      <c r="AJ13" s="514"/>
      <c r="AK13" s="515"/>
      <c r="AL13" s="515"/>
      <c r="AM13" s="515"/>
      <c r="AN13" s="515"/>
      <c r="AO13" s="515"/>
      <c r="AP13" s="515"/>
      <c r="AQ13" s="515"/>
      <c r="AR13" s="516"/>
      <c r="AU13" s="157"/>
      <c r="AV13" s="209"/>
      <c r="AW13" s="209" t="s">
        <v>204</v>
      </c>
      <c r="AX13" s="209"/>
      <c r="AY13" s="209"/>
      <c r="AZ13" s="209"/>
      <c r="BA13" s="209"/>
      <c r="BB13" s="514"/>
      <c r="BC13" s="515"/>
      <c r="BD13" s="515"/>
      <c r="BE13" s="515"/>
      <c r="BF13" s="515"/>
      <c r="BG13" s="515"/>
      <c r="BH13" s="515"/>
      <c r="BI13" s="515"/>
      <c r="BJ13" s="516"/>
      <c r="BM13" s="157"/>
      <c r="BN13" s="209"/>
      <c r="BO13" s="209" t="s">
        <v>204</v>
      </c>
      <c r="BP13" s="209"/>
      <c r="BQ13" s="209"/>
      <c r="BR13" s="209"/>
      <c r="BS13" s="209"/>
      <c r="BT13" s="514"/>
      <c r="BU13" s="515"/>
      <c r="BV13" s="515"/>
      <c r="BW13" s="515"/>
      <c r="BX13" s="515"/>
      <c r="BY13" s="515"/>
      <c r="BZ13" s="515"/>
      <c r="CA13" s="515"/>
      <c r="CB13" s="516"/>
    </row>
    <row r="14" spans="1:80" ht="361.5" customHeight="1">
      <c r="A14" s="70"/>
      <c r="B14" s="157" t="s">
        <v>175</v>
      </c>
      <c r="C14" s="210" t="s">
        <v>205</v>
      </c>
      <c r="D14" s="211" t="s">
        <v>206</v>
      </c>
      <c r="E14" s="212" t="s">
        <v>174</v>
      </c>
      <c r="F14" s="210">
        <v>1</v>
      </c>
      <c r="G14" s="213"/>
      <c r="H14" s="214">
        <f>F14*G14</f>
        <v>0</v>
      </c>
      <c r="I14" s="156"/>
      <c r="J14" s="70"/>
      <c r="K14" s="157" t="s">
        <v>175</v>
      </c>
      <c r="L14" s="210" t="s">
        <v>205</v>
      </c>
      <c r="M14" s="211" t="s">
        <v>206</v>
      </c>
      <c r="N14" s="212" t="s">
        <v>174</v>
      </c>
      <c r="O14" s="210">
        <v>1</v>
      </c>
      <c r="P14" s="237">
        <v>11737000</v>
      </c>
      <c r="Q14" s="238">
        <f>O14*P14</f>
        <v>11737000</v>
      </c>
      <c r="R14" s="158">
        <f t="shared" ref="R14:R17" si="0">IFERROR(IF(EXACT(VLOOKUP(L14,OFERTA_0,1,FALSE),L14),1,0),0)</f>
        <v>1</v>
      </c>
      <c r="S14" s="159">
        <f t="shared" ref="S14:S17" si="1">IFERROR(IF(EXACT(VLOOKUP(L14,OFERTA_0,2,FALSE),M14),1,0),0)</f>
        <v>1</v>
      </c>
      <c r="T14" s="159">
        <f t="shared" ref="T14:T17" si="2">IFERROR(IF(EXACT(VLOOKUP(L14,OFERTA_0,3,FALSE),N14),1,0),0)</f>
        <v>1</v>
      </c>
      <c r="U14" s="159">
        <f t="shared" ref="U14:U17" si="3">IFERROR(IF(EXACT(VLOOKUP(L14,OFERTA_0,4,FALSE),O14),1,0),0)</f>
        <v>1</v>
      </c>
      <c r="V14" s="159">
        <f t="shared" ref="V14:W14" si="4">IFERROR(IF(P14&lt;=0,0,1),0)</f>
        <v>1</v>
      </c>
      <c r="W14" s="159">
        <f t="shared" si="4"/>
        <v>1</v>
      </c>
      <c r="X14" s="159">
        <f t="shared" ref="X14:X17" si="5">PRODUCT(R14:W14)</f>
        <v>1</v>
      </c>
      <c r="Y14" s="160">
        <f t="shared" ref="Y14:Y17" si="6">ROUND(Q14,0)</f>
        <v>11737000</v>
      </c>
      <c r="Z14" s="161">
        <f t="shared" ref="Z14:Z17" si="7">Q14-Y14</f>
        <v>0</v>
      </c>
      <c r="AA14" s="156"/>
      <c r="AB14" s="156"/>
      <c r="AC14" s="157" t="s">
        <v>175</v>
      </c>
      <c r="AD14" s="210" t="s">
        <v>205</v>
      </c>
      <c r="AE14" s="211" t="s">
        <v>248</v>
      </c>
      <c r="AF14" s="212" t="s">
        <v>174</v>
      </c>
      <c r="AG14" s="210">
        <v>1</v>
      </c>
      <c r="AH14" s="213">
        <v>24000000</v>
      </c>
      <c r="AI14" s="214">
        <f>AG14*AH14</f>
        <v>24000000</v>
      </c>
      <c r="AJ14" s="158">
        <f t="shared" ref="AJ14" si="8">IFERROR(IF(EXACT(VLOOKUP(AD14,OFERTA_0,1,FALSE),AD14),1,0),0)</f>
        <v>1</v>
      </c>
      <c r="AK14" s="159">
        <v>1</v>
      </c>
      <c r="AL14" s="159">
        <f t="shared" ref="AL14" si="9">IFERROR(IF(EXACT(VLOOKUP(AD14,OFERTA_0,3,FALSE),AF14),1,0),0)</f>
        <v>1</v>
      </c>
      <c r="AM14" s="159">
        <f t="shared" ref="AM14" si="10">IFERROR(IF(EXACT(VLOOKUP(AD14,OFERTA_0,4,FALSE),AG14),1,0),0)</f>
        <v>1</v>
      </c>
      <c r="AN14" s="159">
        <f t="shared" ref="AN14" si="11">IFERROR(IF(AH14&lt;=0,0,1),0)</f>
        <v>1</v>
      </c>
      <c r="AO14" s="159">
        <f t="shared" ref="AO14" si="12">IFERROR(IF(AI14&lt;=0,0,1),0)</f>
        <v>1</v>
      </c>
      <c r="AP14" s="159">
        <f t="shared" ref="AP14" si="13">PRODUCT(AJ14:AO14)</f>
        <v>1</v>
      </c>
      <c r="AQ14" s="160">
        <f t="shared" ref="AQ14" si="14">ROUND(AI14,0)</f>
        <v>24000000</v>
      </c>
      <c r="AR14" s="161">
        <f t="shared" ref="AR14" si="15">AI14-AQ14</f>
        <v>0</v>
      </c>
      <c r="AU14" s="157" t="s">
        <v>175</v>
      </c>
      <c r="AV14" s="210" t="s">
        <v>205</v>
      </c>
      <c r="AW14" s="211" t="s">
        <v>206</v>
      </c>
      <c r="AX14" s="212" t="s">
        <v>174</v>
      </c>
      <c r="AY14" s="210">
        <v>1</v>
      </c>
      <c r="AZ14" s="255">
        <v>26326200</v>
      </c>
      <c r="BA14" s="256">
        <f>AY14*AZ14</f>
        <v>26326200</v>
      </c>
      <c r="BB14" s="158">
        <f t="shared" ref="BB14" si="16">IFERROR(IF(EXACT(VLOOKUP(AV14,OFERTA_0,1,FALSE),AV14),1,0),0)</f>
        <v>1</v>
      </c>
      <c r="BC14" s="159">
        <f t="shared" ref="BC14" si="17">IFERROR(IF(EXACT(VLOOKUP(AV14,OFERTA_0,2,FALSE),AW14),1,0),0)</f>
        <v>1</v>
      </c>
      <c r="BD14" s="159">
        <f t="shared" ref="BD14" si="18">IFERROR(IF(EXACT(VLOOKUP(AV14,OFERTA_0,3,FALSE),AX14),1,0),0)</f>
        <v>1</v>
      </c>
      <c r="BE14" s="159">
        <f t="shared" ref="BE14" si="19">IFERROR(IF(EXACT(VLOOKUP(AV14,OFERTA_0,4,FALSE),AY14),1,0),0)</f>
        <v>1</v>
      </c>
      <c r="BF14" s="159">
        <f t="shared" ref="BF14" si="20">IFERROR(IF(AZ14&lt;=0,0,1),0)</f>
        <v>1</v>
      </c>
      <c r="BG14" s="159">
        <f t="shared" ref="BG14" si="21">IFERROR(IF(BA14&lt;=0,0,1),0)</f>
        <v>1</v>
      </c>
      <c r="BH14" s="159">
        <f t="shared" ref="BH14" si="22">PRODUCT(BB14:BG14)</f>
        <v>1</v>
      </c>
      <c r="BI14" s="160">
        <f t="shared" ref="BI14" si="23">ROUND(BA14,0)</f>
        <v>26326200</v>
      </c>
      <c r="BJ14" s="161">
        <f t="shared" ref="BJ14" si="24">BA14-BI14</f>
        <v>0</v>
      </c>
      <c r="BM14" s="157" t="s">
        <v>175</v>
      </c>
      <c r="BN14" s="210" t="s">
        <v>205</v>
      </c>
      <c r="BO14" s="211" t="s">
        <v>206</v>
      </c>
      <c r="BP14" s="212" t="s">
        <v>174</v>
      </c>
      <c r="BQ14" s="210">
        <v>1</v>
      </c>
      <c r="BR14" s="255">
        <v>26326200</v>
      </c>
      <c r="BS14" s="256">
        <f>BQ14*BR14</f>
        <v>26326200</v>
      </c>
      <c r="BT14" s="158">
        <f t="shared" ref="BT14" si="25">IFERROR(IF(EXACT(VLOOKUP(BN14,OFERTA_0,1,FALSE),BN14),1,0),0)</f>
        <v>1</v>
      </c>
      <c r="BU14" s="159">
        <f t="shared" ref="BU14" si="26">IFERROR(IF(EXACT(VLOOKUP(BN14,OFERTA_0,2,FALSE),BO14),1,0),0)</f>
        <v>1</v>
      </c>
      <c r="BV14" s="159">
        <f t="shared" ref="BV14" si="27">IFERROR(IF(EXACT(VLOOKUP(BN14,OFERTA_0,3,FALSE),BP14),1,0),0)</f>
        <v>1</v>
      </c>
      <c r="BW14" s="159">
        <f t="shared" ref="BW14" si="28">IFERROR(IF(EXACT(VLOOKUP(BN14,OFERTA_0,4,FALSE),BQ14),1,0),0)</f>
        <v>1</v>
      </c>
      <c r="BX14" s="159">
        <f t="shared" ref="BX14" si="29">IFERROR(IF(BR14&lt;=0,0,1),0)</f>
        <v>1</v>
      </c>
      <c r="BY14" s="159">
        <f t="shared" ref="BY14" si="30">IFERROR(IF(BS14&lt;=0,0,1),0)</f>
        <v>1</v>
      </c>
      <c r="BZ14" s="159">
        <f t="shared" ref="BZ14" si="31">PRODUCT(BT14:BY14)</f>
        <v>1</v>
      </c>
      <c r="CA14" s="160">
        <f t="shared" ref="CA14" si="32">ROUND(BS14,0)</f>
        <v>26326200</v>
      </c>
      <c r="CB14" s="161">
        <f t="shared" ref="CB14" si="33">BS14-CA14</f>
        <v>0</v>
      </c>
    </row>
    <row r="15" spans="1:80" ht="13.5" customHeight="1">
      <c r="A15" s="70"/>
      <c r="B15" s="157"/>
      <c r="C15" s="215" t="s">
        <v>207</v>
      </c>
      <c r="D15" s="215"/>
      <c r="E15" s="215"/>
      <c r="F15" s="215"/>
      <c r="G15" s="215"/>
      <c r="H15" s="216">
        <f>SUM(H14)</f>
        <v>0</v>
      </c>
      <c r="I15" s="156"/>
      <c r="J15" s="70"/>
      <c r="K15" s="157"/>
      <c r="L15" s="215" t="s">
        <v>207</v>
      </c>
      <c r="M15" s="215"/>
      <c r="N15" s="215"/>
      <c r="O15" s="215"/>
      <c r="P15" s="239"/>
      <c r="Q15" s="240">
        <f>SUM(Q14)</f>
        <v>11737000</v>
      </c>
      <c r="R15" s="517"/>
      <c r="S15" s="518"/>
      <c r="T15" s="518"/>
      <c r="U15" s="518"/>
      <c r="V15" s="518"/>
      <c r="W15" s="518"/>
      <c r="X15" s="518"/>
      <c r="Y15" s="518"/>
      <c r="Z15" s="519"/>
      <c r="AA15" s="156"/>
      <c r="AB15" s="156"/>
      <c r="AC15" s="157"/>
      <c r="AD15" s="215" t="s">
        <v>207</v>
      </c>
      <c r="AE15" s="215"/>
      <c r="AF15" s="215"/>
      <c r="AG15" s="215"/>
      <c r="AH15" s="215"/>
      <c r="AI15" s="216">
        <f>SUM(AI14)</f>
        <v>24000000</v>
      </c>
      <c r="AJ15" s="517"/>
      <c r="AK15" s="518"/>
      <c r="AL15" s="518"/>
      <c r="AM15" s="518"/>
      <c r="AN15" s="518"/>
      <c r="AO15" s="518"/>
      <c r="AP15" s="518"/>
      <c r="AQ15" s="518"/>
      <c r="AR15" s="519"/>
      <c r="AU15" s="157"/>
      <c r="AV15" s="215" t="s">
        <v>207</v>
      </c>
      <c r="AW15" s="215"/>
      <c r="AX15" s="215"/>
      <c r="AY15" s="215"/>
      <c r="AZ15" s="257"/>
      <c r="BA15" s="258">
        <f>SUM(BA14)</f>
        <v>26326200</v>
      </c>
      <c r="BB15" s="517"/>
      <c r="BC15" s="518"/>
      <c r="BD15" s="518"/>
      <c r="BE15" s="518"/>
      <c r="BF15" s="518"/>
      <c r="BG15" s="518"/>
      <c r="BH15" s="518"/>
      <c r="BI15" s="518"/>
      <c r="BJ15" s="519"/>
      <c r="BM15" s="157"/>
      <c r="BN15" s="215" t="s">
        <v>207</v>
      </c>
      <c r="BO15" s="215"/>
      <c r="BP15" s="215"/>
      <c r="BQ15" s="215"/>
      <c r="BR15" s="257"/>
      <c r="BS15" s="258">
        <f>SUM(BS14)</f>
        <v>26326200</v>
      </c>
      <c r="BT15" s="517"/>
      <c r="BU15" s="518"/>
      <c r="BV15" s="518"/>
      <c r="BW15" s="518"/>
      <c r="BX15" s="518"/>
      <c r="BY15" s="518"/>
      <c r="BZ15" s="518"/>
      <c r="CA15" s="518"/>
      <c r="CB15" s="519"/>
    </row>
    <row r="16" spans="1:80">
      <c r="A16" s="70"/>
      <c r="B16" s="157"/>
      <c r="C16" s="206"/>
      <c r="D16" s="206" t="s">
        <v>208</v>
      </c>
      <c r="E16" s="206"/>
      <c r="F16" s="206"/>
      <c r="G16" s="206"/>
      <c r="H16" s="206"/>
      <c r="I16" s="156"/>
      <c r="J16" s="70"/>
      <c r="K16" s="157"/>
      <c r="L16" s="206"/>
      <c r="M16" s="206" t="s">
        <v>208</v>
      </c>
      <c r="N16" s="206"/>
      <c r="O16" s="206"/>
      <c r="P16" s="241"/>
      <c r="Q16" s="241"/>
      <c r="R16" s="517"/>
      <c r="S16" s="518"/>
      <c r="T16" s="518"/>
      <c r="U16" s="518"/>
      <c r="V16" s="518"/>
      <c r="W16" s="518"/>
      <c r="X16" s="518"/>
      <c r="Y16" s="518"/>
      <c r="Z16" s="519"/>
      <c r="AA16" s="156"/>
      <c r="AB16" s="156"/>
      <c r="AC16" s="157"/>
      <c r="AD16" s="206"/>
      <c r="AE16" s="206" t="s">
        <v>208</v>
      </c>
      <c r="AF16" s="206"/>
      <c r="AG16" s="206"/>
      <c r="AH16" s="206"/>
      <c r="AI16" s="206"/>
      <c r="AJ16" s="517"/>
      <c r="AK16" s="518"/>
      <c r="AL16" s="518"/>
      <c r="AM16" s="518"/>
      <c r="AN16" s="518"/>
      <c r="AO16" s="518"/>
      <c r="AP16" s="518"/>
      <c r="AQ16" s="518"/>
      <c r="AR16" s="519"/>
      <c r="AU16" s="157"/>
      <c r="AV16" s="206"/>
      <c r="AW16" s="206" t="s">
        <v>208</v>
      </c>
      <c r="AX16" s="206"/>
      <c r="AY16" s="206"/>
      <c r="AZ16" s="259"/>
      <c r="BA16" s="259"/>
      <c r="BB16" s="517"/>
      <c r="BC16" s="518"/>
      <c r="BD16" s="518"/>
      <c r="BE16" s="518"/>
      <c r="BF16" s="518"/>
      <c r="BG16" s="518"/>
      <c r="BH16" s="518"/>
      <c r="BI16" s="518"/>
      <c r="BJ16" s="519"/>
      <c r="BM16" s="157"/>
      <c r="BN16" s="206"/>
      <c r="BO16" s="206" t="s">
        <v>208</v>
      </c>
      <c r="BP16" s="206"/>
      <c r="BQ16" s="206"/>
      <c r="BR16" s="259"/>
      <c r="BS16" s="259"/>
      <c r="BT16" s="517"/>
      <c r="BU16" s="518"/>
      <c r="BV16" s="518"/>
      <c r="BW16" s="518"/>
      <c r="BX16" s="518"/>
      <c r="BY16" s="518"/>
      <c r="BZ16" s="518"/>
      <c r="CA16" s="518"/>
      <c r="CB16" s="519"/>
    </row>
    <row r="17" spans="1:80" ht="312" customHeight="1">
      <c r="A17" s="70"/>
      <c r="B17" s="157" t="s">
        <v>175</v>
      </c>
      <c r="C17" s="210" t="s">
        <v>209</v>
      </c>
      <c r="D17" s="217" t="s">
        <v>210</v>
      </c>
      <c r="E17" s="210" t="s">
        <v>174</v>
      </c>
      <c r="F17" s="210">
        <v>1</v>
      </c>
      <c r="G17" s="218"/>
      <c r="H17" s="219">
        <f>F17*G17</f>
        <v>0</v>
      </c>
      <c r="I17" s="156"/>
      <c r="J17" s="70"/>
      <c r="K17" s="157" t="s">
        <v>175</v>
      </c>
      <c r="L17" s="210" t="s">
        <v>209</v>
      </c>
      <c r="M17" s="217" t="s">
        <v>210</v>
      </c>
      <c r="N17" s="210" t="s">
        <v>174</v>
      </c>
      <c r="O17" s="210">
        <v>1</v>
      </c>
      <c r="P17" s="237">
        <v>6192000</v>
      </c>
      <c r="Q17" s="238">
        <f>O17*P17</f>
        <v>6192000</v>
      </c>
      <c r="R17" s="158">
        <f t="shared" si="0"/>
        <v>1</v>
      </c>
      <c r="S17" s="159">
        <f t="shared" si="1"/>
        <v>1</v>
      </c>
      <c r="T17" s="159">
        <f t="shared" si="2"/>
        <v>1</v>
      </c>
      <c r="U17" s="159">
        <f t="shared" si="3"/>
        <v>1</v>
      </c>
      <c r="V17" s="159">
        <f t="shared" ref="V17:W17" si="34">IFERROR(IF(P17&lt;=0,0,1),0)</f>
        <v>1</v>
      </c>
      <c r="W17" s="159">
        <f t="shared" si="34"/>
        <v>1</v>
      </c>
      <c r="X17" s="159">
        <f t="shared" si="5"/>
        <v>1</v>
      </c>
      <c r="Y17" s="160">
        <f t="shared" si="6"/>
        <v>6192000</v>
      </c>
      <c r="Z17" s="161">
        <f t="shared" si="7"/>
        <v>0</v>
      </c>
      <c r="AA17" s="156"/>
      <c r="AB17" s="156"/>
      <c r="AC17" s="157" t="s">
        <v>175</v>
      </c>
      <c r="AD17" s="210" t="s">
        <v>209</v>
      </c>
      <c r="AE17" s="217" t="s">
        <v>249</v>
      </c>
      <c r="AF17" s="210" t="s">
        <v>174</v>
      </c>
      <c r="AG17" s="210">
        <v>1</v>
      </c>
      <c r="AH17" s="218">
        <v>15000000</v>
      </c>
      <c r="AI17" s="219">
        <f>AG17*AH17</f>
        <v>15000000</v>
      </c>
      <c r="AJ17" s="158">
        <f t="shared" ref="AJ17:AJ19" si="35">IFERROR(IF(EXACT(VLOOKUP(AD17,OFERTA_0,1,FALSE),AD17),1,0),0)</f>
        <v>1</v>
      </c>
      <c r="AK17" s="159">
        <v>1</v>
      </c>
      <c r="AL17" s="159">
        <f t="shared" ref="AL17:AL19" si="36">IFERROR(IF(EXACT(VLOOKUP(AD17,OFERTA_0,3,FALSE),AF17),1,0),0)</f>
        <v>1</v>
      </c>
      <c r="AM17" s="159">
        <f t="shared" ref="AM17:AM19" si="37">IFERROR(IF(EXACT(VLOOKUP(AD17,OFERTA_0,4,FALSE),AG17),1,0),0)</f>
        <v>1</v>
      </c>
      <c r="AN17" s="159">
        <f t="shared" ref="AN17:AN19" si="38">IFERROR(IF(AH17&lt;=0,0,1),0)</f>
        <v>1</v>
      </c>
      <c r="AO17" s="159">
        <f t="shared" ref="AO17:AO19" si="39">IFERROR(IF(AI17&lt;=0,0,1),0)</f>
        <v>1</v>
      </c>
      <c r="AP17" s="159">
        <f t="shared" ref="AP17:AP19" si="40">PRODUCT(AJ17:AO17)</f>
        <v>1</v>
      </c>
      <c r="AQ17" s="160">
        <f t="shared" ref="AQ17:AQ19" si="41">ROUND(AI17,0)</f>
        <v>15000000</v>
      </c>
      <c r="AR17" s="161">
        <f t="shared" ref="AR17:AR19" si="42">AI17-AQ17</f>
        <v>0</v>
      </c>
      <c r="AU17" s="157" t="s">
        <v>175</v>
      </c>
      <c r="AV17" s="210" t="s">
        <v>209</v>
      </c>
      <c r="AW17" s="217" t="s">
        <v>210</v>
      </c>
      <c r="AX17" s="210" t="s">
        <v>174</v>
      </c>
      <c r="AY17" s="210">
        <v>1</v>
      </c>
      <c r="AZ17" s="255">
        <v>16252300</v>
      </c>
      <c r="BA17" s="256">
        <f>AY17*AZ17</f>
        <v>16252300</v>
      </c>
      <c r="BB17" s="158">
        <f t="shared" ref="BB17:BB19" si="43">IFERROR(IF(EXACT(VLOOKUP(AV17,OFERTA_0,1,FALSE),AV17),1,0),0)</f>
        <v>1</v>
      </c>
      <c r="BC17" s="159">
        <f t="shared" ref="BC17:BC19" si="44">IFERROR(IF(EXACT(VLOOKUP(AV17,OFERTA_0,2,FALSE),AW17),1,0),0)</f>
        <v>1</v>
      </c>
      <c r="BD17" s="159">
        <f t="shared" ref="BD17:BD19" si="45">IFERROR(IF(EXACT(VLOOKUP(AV17,OFERTA_0,3,FALSE),AX17),1,0),0)</f>
        <v>1</v>
      </c>
      <c r="BE17" s="159">
        <f t="shared" ref="BE17:BE19" si="46">IFERROR(IF(EXACT(VLOOKUP(AV17,OFERTA_0,4,FALSE),AY17),1,0),0)</f>
        <v>1</v>
      </c>
      <c r="BF17" s="159">
        <f t="shared" ref="BF17:BF19" si="47">IFERROR(IF(AZ17&lt;=0,0,1),0)</f>
        <v>1</v>
      </c>
      <c r="BG17" s="159">
        <f t="shared" ref="BG17:BG19" si="48">IFERROR(IF(BA17&lt;=0,0,1),0)</f>
        <v>1</v>
      </c>
      <c r="BH17" s="159">
        <f t="shared" ref="BH17:BH19" si="49">PRODUCT(BB17:BG17)</f>
        <v>1</v>
      </c>
      <c r="BI17" s="160">
        <f t="shared" ref="BI17:BI19" si="50">ROUND(BA17,0)</f>
        <v>16252300</v>
      </c>
      <c r="BJ17" s="161">
        <f t="shared" ref="BJ17:BJ19" si="51">BA17-BI17</f>
        <v>0</v>
      </c>
      <c r="BM17" s="157" t="s">
        <v>175</v>
      </c>
      <c r="BN17" s="210" t="s">
        <v>209</v>
      </c>
      <c r="BO17" s="217" t="s">
        <v>210</v>
      </c>
      <c r="BP17" s="210" t="s">
        <v>174</v>
      </c>
      <c r="BQ17" s="210">
        <v>1</v>
      </c>
      <c r="BR17" s="255">
        <v>16252300</v>
      </c>
      <c r="BS17" s="256">
        <f>BQ17*BR17</f>
        <v>16252300</v>
      </c>
      <c r="BT17" s="158">
        <f t="shared" ref="BT17:BT19" si="52">IFERROR(IF(EXACT(VLOOKUP(BN17,OFERTA_0,1,FALSE),BN17),1,0),0)</f>
        <v>1</v>
      </c>
      <c r="BU17" s="159">
        <f t="shared" ref="BU17:BU19" si="53">IFERROR(IF(EXACT(VLOOKUP(BN17,OFERTA_0,2,FALSE),BO17),1,0),0)</f>
        <v>1</v>
      </c>
      <c r="BV17" s="159">
        <f t="shared" ref="BV17:BV19" si="54">IFERROR(IF(EXACT(VLOOKUP(BN17,OFERTA_0,3,FALSE),BP17),1,0),0)</f>
        <v>1</v>
      </c>
      <c r="BW17" s="159">
        <f t="shared" ref="BW17:BW19" si="55">IFERROR(IF(EXACT(VLOOKUP(BN17,OFERTA_0,4,FALSE),BQ17),1,0),0)</f>
        <v>1</v>
      </c>
      <c r="BX17" s="159">
        <f t="shared" ref="BX17:BX19" si="56">IFERROR(IF(BR17&lt;=0,0,1),0)</f>
        <v>1</v>
      </c>
      <c r="BY17" s="159">
        <f t="shared" ref="BY17:BY19" si="57">IFERROR(IF(BS17&lt;=0,0,1),0)</f>
        <v>1</v>
      </c>
      <c r="BZ17" s="159">
        <f t="shared" ref="BZ17:BZ19" si="58">PRODUCT(BT17:BY17)</f>
        <v>1</v>
      </c>
      <c r="CA17" s="160">
        <f t="shared" ref="CA17:CA19" si="59">ROUND(BS17,0)</f>
        <v>16252300</v>
      </c>
      <c r="CB17" s="161">
        <f t="shared" ref="CB17:CB19" si="60">BS17-CA17</f>
        <v>0</v>
      </c>
    </row>
    <row r="18" spans="1:80" s="179" customFormat="1" ht="237.75" customHeight="1">
      <c r="A18" s="70"/>
      <c r="B18" s="157" t="s">
        <v>175</v>
      </c>
      <c r="C18" s="210" t="s">
        <v>211</v>
      </c>
      <c r="D18" s="217" t="s">
        <v>212</v>
      </c>
      <c r="E18" s="210" t="s">
        <v>174</v>
      </c>
      <c r="F18" s="210">
        <v>1</v>
      </c>
      <c r="G18" s="218"/>
      <c r="H18" s="219">
        <f>F18*G18</f>
        <v>0</v>
      </c>
      <c r="I18" s="156"/>
      <c r="J18" s="70"/>
      <c r="K18" s="157" t="s">
        <v>175</v>
      </c>
      <c r="L18" s="210" t="s">
        <v>211</v>
      </c>
      <c r="M18" s="217" t="s">
        <v>212</v>
      </c>
      <c r="N18" s="210" t="s">
        <v>174</v>
      </c>
      <c r="O18" s="210">
        <v>1</v>
      </c>
      <c r="P18" s="237">
        <v>3151000</v>
      </c>
      <c r="Q18" s="238">
        <f>O18*P18</f>
        <v>3151000</v>
      </c>
      <c r="R18" s="158">
        <f t="shared" ref="R18:R27" si="61">IFERROR(IF(EXACT(VLOOKUP(L18,OFERTA_0,1,FALSE),L18),1,0),0)</f>
        <v>1</v>
      </c>
      <c r="S18" s="159">
        <f t="shared" ref="S18:S27" si="62">IFERROR(IF(EXACT(VLOOKUP(L18,OFERTA_0,2,FALSE),M18),1,0),0)</f>
        <v>1</v>
      </c>
      <c r="T18" s="159">
        <f t="shared" ref="T18:T27" si="63">IFERROR(IF(EXACT(VLOOKUP(L18,OFERTA_0,3,FALSE),N18),1,0),0)</f>
        <v>1</v>
      </c>
      <c r="U18" s="159">
        <f t="shared" ref="U18:U27" si="64">IFERROR(IF(EXACT(VLOOKUP(L18,OFERTA_0,4,FALSE),O18),1,0),0)</f>
        <v>1</v>
      </c>
      <c r="V18" s="159">
        <f t="shared" ref="V18:V27" si="65">IFERROR(IF(P18&lt;=0,0,1),0)</f>
        <v>1</v>
      </c>
      <c r="W18" s="159">
        <f t="shared" ref="W18:W27" si="66">IFERROR(IF(Q18&lt;=0,0,1),0)</f>
        <v>1</v>
      </c>
      <c r="X18" s="159">
        <f t="shared" ref="X18:X27" si="67">PRODUCT(R18:W18)</f>
        <v>1</v>
      </c>
      <c r="Y18" s="160">
        <f t="shared" ref="Y18:Y27" si="68">ROUND(Q18,0)</f>
        <v>3151000</v>
      </c>
      <c r="Z18" s="161">
        <f t="shared" ref="Z18:Z27" si="69">Q18-Y18</f>
        <v>0</v>
      </c>
      <c r="AA18" s="156"/>
      <c r="AB18" s="156"/>
      <c r="AC18" s="157" t="s">
        <v>175</v>
      </c>
      <c r="AD18" s="210" t="s">
        <v>211</v>
      </c>
      <c r="AE18" s="217" t="s">
        <v>250</v>
      </c>
      <c r="AF18" s="210" t="s">
        <v>174</v>
      </c>
      <c r="AG18" s="210">
        <v>1</v>
      </c>
      <c r="AH18" s="218">
        <v>9000000</v>
      </c>
      <c r="AI18" s="219">
        <f>AG18*AH18</f>
        <v>9000000</v>
      </c>
      <c r="AJ18" s="158">
        <f t="shared" si="35"/>
        <v>1</v>
      </c>
      <c r="AK18" s="159">
        <v>1</v>
      </c>
      <c r="AL18" s="159">
        <f t="shared" si="36"/>
        <v>1</v>
      </c>
      <c r="AM18" s="159">
        <f t="shared" si="37"/>
        <v>1</v>
      </c>
      <c r="AN18" s="159">
        <f t="shared" si="38"/>
        <v>1</v>
      </c>
      <c r="AO18" s="159">
        <f t="shared" si="39"/>
        <v>1</v>
      </c>
      <c r="AP18" s="159">
        <f t="shared" si="40"/>
        <v>1</v>
      </c>
      <c r="AQ18" s="160">
        <f t="shared" si="41"/>
        <v>9000000</v>
      </c>
      <c r="AR18" s="161">
        <f t="shared" si="42"/>
        <v>0</v>
      </c>
      <c r="AU18" s="157" t="s">
        <v>175</v>
      </c>
      <c r="AV18" s="210" t="s">
        <v>211</v>
      </c>
      <c r="AW18" s="217" t="s">
        <v>212</v>
      </c>
      <c r="AX18" s="210" t="s">
        <v>174</v>
      </c>
      <c r="AY18" s="210">
        <v>1</v>
      </c>
      <c r="AZ18" s="255">
        <v>8190500</v>
      </c>
      <c r="BA18" s="256">
        <f>AY18*AZ18</f>
        <v>8190500</v>
      </c>
      <c r="BB18" s="158">
        <f t="shared" si="43"/>
        <v>1</v>
      </c>
      <c r="BC18" s="159">
        <f t="shared" si="44"/>
        <v>1</v>
      </c>
      <c r="BD18" s="159">
        <f t="shared" si="45"/>
        <v>1</v>
      </c>
      <c r="BE18" s="159">
        <f t="shared" si="46"/>
        <v>1</v>
      </c>
      <c r="BF18" s="159">
        <f t="shared" si="47"/>
        <v>1</v>
      </c>
      <c r="BG18" s="159">
        <f t="shared" si="48"/>
        <v>1</v>
      </c>
      <c r="BH18" s="159">
        <f t="shared" si="49"/>
        <v>1</v>
      </c>
      <c r="BI18" s="160">
        <f t="shared" si="50"/>
        <v>8190500</v>
      </c>
      <c r="BJ18" s="161">
        <f t="shared" si="51"/>
        <v>0</v>
      </c>
      <c r="BM18" s="157" t="s">
        <v>175</v>
      </c>
      <c r="BN18" s="210" t="s">
        <v>211</v>
      </c>
      <c r="BO18" s="217" t="s">
        <v>212</v>
      </c>
      <c r="BP18" s="210" t="s">
        <v>174</v>
      </c>
      <c r="BQ18" s="210">
        <v>1</v>
      </c>
      <c r="BR18" s="255">
        <v>8190500</v>
      </c>
      <c r="BS18" s="256">
        <f>BQ18*BR18</f>
        <v>8190500</v>
      </c>
      <c r="BT18" s="158">
        <f t="shared" si="52"/>
        <v>1</v>
      </c>
      <c r="BU18" s="159">
        <f t="shared" si="53"/>
        <v>1</v>
      </c>
      <c r="BV18" s="159">
        <f t="shared" si="54"/>
        <v>1</v>
      </c>
      <c r="BW18" s="159">
        <f t="shared" si="55"/>
        <v>1</v>
      </c>
      <c r="BX18" s="159">
        <f t="shared" si="56"/>
        <v>1</v>
      </c>
      <c r="BY18" s="159">
        <f t="shared" si="57"/>
        <v>1</v>
      </c>
      <c r="BZ18" s="159">
        <f t="shared" si="58"/>
        <v>1</v>
      </c>
      <c r="CA18" s="160">
        <f t="shared" si="59"/>
        <v>8190500</v>
      </c>
      <c r="CB18" s="161">
        <f t="shared" si="60"/>
        <v>0</v>
      </c>
    </row>
    <row r="19" spans="1:80" s="179" customFormat="1" ht="106.5" customHeight="1">
      <c r="A19" s="70"/>
      <c r="B19" s="157" t="s">
        <v>175</v>
      </c>
      <c r="C19" s="210" t="s">
        <v>213</v>
      </c>
      <c r="D19" s="217" t="s">
        <v>214</v>
      </c>
      <c r="E19" s="210" t="s">
        <v>174</v>
      </c>
      <c r="F19" s="210">
        <v>2</v>
      </c>
      <c r="G19" s="218"/>
      <c r="H19" s="219">
        <f>F19*G19</f>
        <v>0</v>
      </c>
      <c r="I19" s="156"/>
      <c r="J19" s="70"/>
      <c r="K19" s="157" t="s">
        <v>175</v>
      </c>
      <c r="L19" s="210" t="s">
        <v>213</v>
      </c>
      <c r="M19" s="217" t="s">
        <v>214</v>
      </c>
      <c r="N19" s="210" t="s">
        <v>174</v>
      </c>
      <c r="O19" s="210">
        <v>2</v>
      </c>
      <c r="P19" s="237">
        <v>503000</v>
      </c>
      <c r="Q19" s="238">
        <f>O19*P19</f>
        <v>1006000</v>
      </c>
      <c r="R19" s="158">
        <f t="shared" si="61"/>
        <v>1</v>
      </c>
      <c r="S19" s="159">
        <f t="shared" si="62"/>
        <v>1</v>
      </c>
      <c r="T19" s="159">
        <f t="shared" si="63"/>
        <v>1</v>
      </c>
      <c r="U19" s="159">
        <f t="shared" si="64"/>
        <v>1</v>
      </c>
      <c r="V19" s="159">
        <f t="shared" si="65"/>
        <v>1</v>
      </c>
      <c r="W19" s="159">
        <f t="shared" si="66"/>
        <v>1</v>
      </c>
      <c r="X19" s="159">
        <f t="shared" si="67"/>
        <v>1</v>
      </c>
      <c r="Y19" s="160">
        <f t="shared" si="68"/>
        <v>1006000</v>
      </c>
      <c r="Z19" s="161">
        <f t="shared" si="69"/>
        <v>0</v>
      </c>
      <c r="AA19" s="156"/>
      <c r="AB19" s="156"/>
      <c r="AC19" s="157" t="s">
        <v>175</v>
      </c>
      <c r="AD19" s="210" t="s">
        <v>213</v>
      </c>
      <c r="AE19" s="217" t="s">
        <v>251</v>
      </c>
      <c r="AF19" s="210" t="s">
        <v>174</v>
      </c>
      <c r="AG19" s="210">
        <v>2</v>
      </c>
      <c r="AH19" s="218">
        <v>1400000</v>
      </c>
      <c r="AI19" s="219">
        <f>AG19*AH19</f>
        <v>2800000</v>
      </c>
      <c r="AJ19" s="158">
        <f t="shared" si="35"/>
        <v>1</v>
      </c>
      <c r="AK19" s="159">
        <v>1</v>
      </c>
      <c r="AL19" s="159">
        <f t="shared" si="36"/>
        <v>1</v>
      </c>
      <c r="AM19" s="159">
        <f t="shared" si="37"/>
        <v>1</v>
      </c>
      <c r="AN19" s="159">
        <f t="shared" si="38"/>
        <v>1</v>
      </c>
      <c r="AO19" s="159">
        <f t="shared" si="39"/>
        <v>1</v>
      </c>
      <c r="AP19" s="159">
        <f t="shared" si="40"/>
        <v>1</v>
      </c>
      <c r="AQ19" s="160">
        <f t="shared" si="41"/>
        <v>2800000</v>
      </c>
      <c r="AR19" s="161">
        <f t="shared" si="42"/>
        <v>0</v>
      </c>
      <c r="AU19" s="157" t="s">
        <v>175</v>
      </c>
      <c r="AV19" s="210" t="s">
        <v>213</v>
      </c>
      <c r="AW19" s="217" t="s">
        <v>214</v>
      </c>
      <c r="AX19" s="210" t="s">
        <v>174</v>
      </c>
      <c r="AY19" s="210">
        <v>2</v>
      </c>
      <c r="AZ19" s="255">
        <v>789300</v>
      </c>
      <c r="BA19" s="256">
        <f>AY19*AZ19</f>
        <v>1578600</v>
      </c>
      <c r="BB19" s="158">
        <f t="shared" si="43"/>
        <v>1</v>
      </c>
      <c r="BC19" s="159">
        <f t="shared" si="44"/>
        <v>1</v>
      </c>
      <c r="BD19" s="159">
        <f t="shared" si="45"/>
        <v>1</v>
      </c>
      <c r="BE19" s="159">
        <f t="shared" si="46"/>
        <v>1</v>
      </c>
      <c r="BF19" s="159">
        <f t="shared" si="47"/>
        <v>1</v>
      </c>
      <c r="BG19" s="159">
        <f t="shared" si="48"/>
        <v>1</v>
      </c>
      <c r="BH19" s="159">
        <f t="shared" si="49"/>
        <v>1</v>
      </c>
      <c r="BI19" s="160">
        <f t="shared" si="50"/>
        <v>1578600</v>
      </c>
      <c r="BJ19" s="161">
        <f t="shared" si="51"/>
        <v>0</v>
      </c>
      <c r="BM19" s="157" t="s">
        <v>175</v>
      </c>
      <c r="BN19" s="210" t="s">
        <v>213</v>
      </c>
      <c r="BO19" s="217" t="s">
        <v>214</v>
      </c>
      <c r="BP19" s="210" t="s">
        <v>174</v>
      </c>
      <c r="BQ19" s="210">
        <v>2</v>
      </c>
      <c r="BR19" s="255">
        <v>789300</v>
      </c>
      <c r="BS19" s="256">
        <f>BQ19*BR19</f>
        <v>1578600</v>
      </c>
      <c r="BT19" s="158">
        <f t="shared" si="52"/>
        <v>1</v>
      </c>
      <c r="BU19" s="159">
        <f t="shared" si="53"/>
        <v>1</v>
      </c>
      <c r="BV19" s="159">
        <f t="shared" si="54"/>
        <v>1</v>
      </c>
      <c r="BW19" s="159">
        <f t="shared" si="55"/>
        <v>1</v>
      </c>
      <c r="BX19" s="159">
        <f t="shared" si="56"/>
        <v>1</v>
      </c>
      <c r="BY19" s="159">
        <f t="shared" si="57"/>
        <v>1</v>
      </c>
      <c r="BZ19" s="159">
        <f t="shared" si="58"/>
        <v>1</v>
      </c>
      <c r="CA19" s="160">
        <f t="shared" si="59"/>
        <v>1578600</v>
      </c>
      <c r="CB19" s="161">
        <f t="shared" si="60"/>
        <v>0</v>
      </c>
    </row>
    <row r="20" spans="1:80" s="179" customFormat="1" ht="25.5">
      <c r="A20" s="70"/>
      <c r="B20" s="157"/>
      <c r="C20" s="215" t="s">
        <v>215</v>
      </c>
      <c r="D20" s="215"/>
      <c r="E20" s="215"/>
      <c r="F20" s="215"/>
      <c r="G20" s="220"/>
      <c r="H20" s="216">
        <f>SUM(H17:H19)</f>
        <v>0</v>
      </c>
      <c r="I20" s="156"/>
      <c r="J20" s="70"/>
      <c r="K20" s="157"/>
      <c r="L20" s="215" t="s">
        <v>215</v>
      </c>
      <c r="M20" s="215"/>
      <c r="N20" s="215"/>
      <c r="O20" s="215"/>
      <c r="P20" s="242"/>
      <c r="Q20" s="240">
        <f>SUM(Q17:Q19)</f>
        <v>10349000</v>
      </c>
      <c r="R20" s="517"/>
      <c r="S20" s="518"/>
      <c r="T20" s="518"/>
      <c r="U20" s="518"/>
      <c r="V20" s="518"/>
      <c r="W20" s="518"/>
      <c r="X20" s="518"/>
      <c r="Y20" s="518"/>
      <c r="Z20" s="519"/>
      <c r="AA20" s="156"/>
      <c r="AB20" s="156"/>
      <c r="AC20" s="157"/>
      <c r="AD20" s="215" t="s">
        <v>215</v>
      </c>
      <c r="AE20" s="215"/>
      <c r="AF20" s="215"/>
      <c r="AG20" s="215"/>
      <c r="AH20" s="220"/>
      <c r="AI20" s="216">
        <f>SUM(AI17:AI19)</f>
        <v>26800000</v>
      </c>
      <c r="AJ20" s="517"/>
      <c r="AK20" s="518"/>
      <c r="AL20" s="518"/>
      <c r="AM20" s="518"/>
      <c r="AN20" s="518"/>
      <c r="AO20" s="518"/>
      <c r="AP20" s="518"/>
      <c r="AQ20" s="518"/>
      <c r="AR20" s="519"/>
      <c r="AU20" s="157"/>
      <c r="AV20" s="215" t="s">
        <v>215</v>
      </c>
      <c r="AW20" s="215"/>
      <c r="AX20" s="215"/>
      <c r="AY20" s="215"/>
      <c r="AZ20" s="260"/>
      <c r="BA20" s="258">
        <f>SUM(BA17:BA19)</f>
        <v>26021400</v>
      </c>
      <c r="BB20" s="517"/>
      <c r="BC20" s="518"/>
      <c r="BD20" s="518"/>
      <c r="BE20" s="518"/>
      <c r="BF20" s="518"/>
      <c r="BG20" s="518"/>
      <c r="BH20" s="518"/>
      <c r="BI20" s="518"/>
      <c r="BJ20" s="519"/>
      <c r="BM20" s="157"/>
      <c r="BN20" s="215" t="s">
        <v>215</v>
      </c>
      <c r="BO20" s="215"/>
      <c r="BP20" s="215"/>
      <c r="BQ20" s="215"/>
      <c r="BR20" s="260"/>
      <c r="BS20" s="258">
        <f>SUM(BS17:BS19)</f>
        <v>26021400</v>
      </c>
      <c r="BT20" s="517"/>
      <c r="BU20" s="518"/>
      <c r="BV20" s="518"/>
      <c r="BW20" s="518"/>
      <c r="BX20" s="518"/>
      <c r="BY20" s="518"/>
      <c r="BZ20" s="518"/>
      <c r="CA20" s="518"/>
      <c r="CB20" s="519"/>
    </row>
    <row r="21" spans="1:80" s="179" customFormat="1">
      <c r="A21" s="70"/>
      <c r="B21" s="157"/>
      <c r="C21" s="206"/>
      <c r="D21" s="206" t="s">
        <v>216</v>
      </c>
      <c r="E21" s="206"/>
      <c r="F21" s="206"/>
      <c r="G21" s="221"/>
      <c r="H21" s="221"/>
      <c r="I21" s="156"/>
      <c r="J21" s="70"/>
      <c r="K21" s="157"/>
      <c r="L21" s="206"/>
      <c r="M21" s="206" t="s">
        <v>216</v>
      </c>
      <c r="N21" s="206"/>
      <c r="O21" s="206"/>
      <c r="P21" s="243"/>
      <c r="Q21" s="243"/>
      <c r="R21" s="517"/>
      <c r="S21" s="518"/>
      <c r="T21" s="518"/>
      <c r="U21" s="518"/>
      <c r="V21" s="518"/>
      <c r="W21" s="518"/>
      <c r="X21" s="518"/>
      <c r="Y21" s="518"/>
      <c r="Z21" s="519"/>
      <c r="AA21" s="156"/>
      <c r="AB21" s="156"/>
      <c r="AC21" s="157"/>
      <c r="AD21" s="206"/>
      <c r="AE21" s="206" t="s">
        <v>216</v>
      </c>
      <c r="AF21" s="206"/>
      <c r="AG21" s="206"/>
      <c r="AH21" s="221"/>
      <c r="AI21" s="221"/>
      <c r="AJ21" s="517"/>
      <c r="AK21" s="518"/>
      <c r="AL21" s="518"/>
      <c r="AM21" s="518"/>
      <c r="AN21" s="518"/>
      <c r="AO21" s="518"/>
      <c r="AP21" s="518"/>
      <c r="AQ21" s="518"/>
      <c r="AR21" s="519"/>
      <c r="AU21" s="157"/>
      <c r="AV21" s="206"/>
      <c r="AW21" s="206" t="s">
        <v>216</v>
      </c>
      <c r="AX21" s="206"/>
      <c r="AY21" s="206"/>
      <c r="AZ21" s="261"/>
      <c r="BA21" s="261"/>
      <c r="BB21" s="517"/>
      <c r="BC21" s="518"/>
      <c r="BD21" s="518"/>
      <c r="BE21" s="518"/>
      <c r="BF21" s="518"/>
      <c r="BG21" s="518"/>
      <c r="BH21" s="518"/>
      <c r="BI21" s="518"/>
      <c r="BJ21" s="519"/>
      <c r="BM21" s="157"/>
      <c r="BN21" s="206"/>
      <c r="BO21" s="206" t="s">
        <v>216</v>
      </c>
      <c r="BP21" s="206"/>
      <c r="BQ21" s="206"/>
      <c r="BR21" s="261"/>
      <c r="BS21" s="261"/>
      <c r="BT21" s="517"/>
      <c r="BU21" s="518"/>
      <c r="BV21" s="518"/>
      <c r="BW21" s="518"/>
      <c r="BX21" s="518"/>
      <c r="BY21" s="518"/>
      <c r="BZ21" s="518"/>
      <c r="CA21" s="518"/>
      <c r="CB21" s="519"/>
    </row>
    <row r="22" spans="1:80" s="179" customFormat="1" ht="218.25" customHeight="1">
      <c r="A22" s="70"/>
      <c r="B22" s="157" t="s">
        <v>175</v>
      </c>
      <c r="C22" s="210" t="s">
        <v>217</v>
      </c>
      <c r="D22" s="217" t="s">
        <v>218</v>
      </c>
      <c r="E22" s="210" t="s">
        <v>174</v>
      </c>
      <c r="F22" s="210">
        <v>1</v>
      </c>
      <c r="G22" s="218"/>
      <c r="H22" s="219">
        <f>F22*G22</f>
        <v>0</v>
      </c>
      <c r="I22" s="156"/>
      <c r="J22" s="70"/>
      <c r="K22" s="157" t="s">
        <v>175</v>
      </c>
      <c r="L22" s="210" t="s">
        <v>217</v>
      </c>
      <c r="M22" s="217" t="s">
        <v>218</v>
      </c>
      <c r="N22" s="210" t="s">
        <v>174</v>
      </c>
      <c r="O22" s="210">
        <v>1</v>
      </c>
      <c r="P22" s="237">
        <v>4664000</v>
      </c>
      <c r="Q22" s="238">
        <f>O22*P22</f>
        <v>4664000</v>
      </c>
      <c r="R22" s="158">
        <f t="shared" si="61"/>
        <v>1</v>
      </c>
      <c r="S22" s="159">
        <f t="shared" si="62"/>
        <v>1</v>
      </c>
      <c r="T22" s="159">
        <f t="shared" si="63"/>
        <v>1</v>
      </c>
      <c r="U22" s="159">
        <f t="shared" si="64"/>
        <v>1</v>
      </c>
      <c r="V22" s="159">
        <f t="shared" si="65"/>
        <v>1</v>
      </c>
      <c r="W22" s="159">
        <f t="shared" si="66"/>
        <v>1</v>
      </c>
      <c r="X22" s="159">
        <f t="shared" si="67"/>
        <v>1</v>
      </c>
      <c r="Y22" s="160">
        <f t="shared" si="68"/>
        <v>4664000</v>
      </c>
      <c r="Z22" s="161">
        <f t="shared" si="69"/>
        <v>0</v>
      </c>
      <c r="AA22" s="156"/>
      <c r="AB22" s="156"/>
      <c r="AC22" s="157" t="s">
        <v>175</v>
      </c>
      <c r="AD22" s="210" t="s">
        <v>217</v>
      </c>
      <c r="AE22" s="217" t="s">
        <v>252</v>
      </c>
      <c r="AF22" s="210" t="s">
        <v>174</v>
      </c>
      <c r="AG22" s="210">
        <v>1</v>
      </c>
      <c r="AH22" s="218">
        <v>9200000</v>
      </c>
      <c r="AI22" s="219">
        <f>AG22*AH22</f>
        <v>9200000</v>
      </c>
      <c r="AJ22" s="158">
        <f t="shared" ref="AJ22" si="70">IFERROR(IF(EXACT(VLOOKUP(AD22,OFERTA_0,1,FALSE),AD22),1,0),0)</f>
        <v>1</v>
      </c>
      <c r="AK22" s="159">
        <v>1</v>
      </c>
      <c r="AL22" s="159">
        <f t="shared" ref="AL22" si="71">IFERROR(IF(EXACT(VLOOKUP(AD22,OFERTA_0,3,FALSE),AF22),1,0),0)</f>
        <v>1</v>
      </c>
      <c r="AM22" s="159">
        <f t="shared" ref="AM22" si="72">IFERROR(IF(EXACT(VLOOKUP(AD22,OFERTA_0,4,FALSE),AG22),1,0),0)</f>
        <v>1</v>
      </c>
      <c r="AN22" s="159">
        <f t="shared" ref="AN22" si="73">IFERROR(IF(AH22&lt;=0,0,1),0)</f>
        <v>1</v>
      </c>
      <c r="AO22" s="159">
        <f t="shared" ref="AO22" si="74">IFERROR(IF(AI22&lt;=0,0,1),0)</f>
        <v>1</v>
      </c>
      <c r="AP22" s="159">
        <f t="shared" ref="AP22" si="75">PRODUCT(AJ22:AO22)</f>
        <v>1</v>
      </c>
      <c r="AQ22" s="160">
        <f t="shared" ref="AQ22" si="76">ROUND(AI22,0)</f>
        <v>9200000</v>
      </c>
      <c r="AR22" s="161">
        <f t="shared" ref="AR22" si="77">AI22-AQ22</f>
        <v>0</v>
      </c>
      <c r="AU22" s="157" t="s">
        <v>175</v>
      </c>
      <c r="AV22" s="210" t="s">
        <v>217</v>
      </c>
      <c r="AW22" s="217" t="s">
        <v>218</v>
      </c>
      <c r="AX22" s="210" t="s">
        <v>174</v>
      </c>
      <c r="AY22" s="210">
        <v>1</v>
      </c>
      <c r="AZ22" s="255">
        <v>10546200</v>
      </c>
      <c r="BA22" s="256">
        <f>AY22*AZ22</f>
        <v>10546200</v>
      </c>
      <c r="BB22" s="158">
        <f t="shared" ref="BB22" si="78">IFERROR(IF(EXACT(VLOOKUP(AV22,OFERTA_0,1,FALSE),AV22),1,0),0)</f>
        <v>1</v>
      </c>
      <c r="BC22" s="159">
        <f t="shared" ref="BC22" si="79">IFERROR(IF(EXACT(VLOOKUP(AV22,OFERTA_0,2,FALSE),AW22),1,0),0)</f>
        <v>1</v>
      </c>
      <c r="BD22" s="159">
        <f t="shared" ref="BD22" si="80">IFERROR(IF(EXACT(VLOOKUP(AV22,OFERTA_0,3,FALSE),AX22),1,0),0)</f>
        <v>1</v>
      </c>
      <c r="BE22" s="159">
        <f t="shared" ref="BE22" si="81">IFERROR(IF(EXACT(VLOOKUP(AV22,OFERTA_0,4,FALSE),AY22),1,0),0)</f>
        <v>1</v>
      </c>
      <c r="BF22" s="159">
        <f t="shared" ref="BF22" si="82">IFERROR(IF(AZ22&lt;=0,0,1),0)</f>
        <v>1</v>
      </c>
      <c r="BG22" s="159">
        <f t="shared" ref="BG22" si="83">IFERROR(IF(BA22&lt;=0,0,1),0)</f>
        <v>1</v>
      </c>
      <c r="BH22" s="159">
        <f t="shared" ref="BH22" si="84">PRODUCT(BB22:BG22)</f>
        <v>1</v>
      </c>
      <c r="BI22" s="160">
        <f t="shared" ref="BI22" si="85">ROUND(BA22,0)</f>
        <v>10546200</v>
      </c>
      <c r="BJ22" s="161">
        <f t="shared" ref="BJ22" si="86">BA22-BI22</f>
        <v>0</v>
      </c>
      <c r="BM22" s="157" t="s">
        <v>175</v>
      </c>
      <c r="BN22" s="210" t="s">
        <v>217</v>
      </c>
      <c r="BO22" s="217" t="s">
        <v>218</v>
      </c>
      <c r="BP22" s="210" t="s">
        <v>174</v>
      </c>
      <c r="BQ22" s="210">
        <v>1</v>
      </c>
      <c r="BR22" s="255">
        <v>10546200</v>
      </c>
      <c r="BS22" s="256">
        <f>BQ22*BR22</f>
        <v>10546200</v>
      </c>
      <c r="BT22" s="158">
        <f t="shared" ref="BT22" si="87">IFERROR(IF(EXACT(VLOOKUP(BN22,OFERTA_0,1,FALSE),BN22),1,0),0)</f>
        <v>1</v>
      </c>
      <c r="BU22" s="159">
        <f t="shared" ref="BU22" si="88">IFERROR(IF(EXACT(VLOOKUP(BN22,OFERTA_0,2,FALSE),BO22),1,0),0)</f>
        <v>1</v>
      </c>
      <c r="BV22" s="159">
        <f t="shared" ref="BV22" si="89">IFERROR(IF(EXACT(VLOOKUP(BN22,OFERTA_0,3,FALSE),BP22),1,0),0)</f>
        <v>1</v>
      </c>
      <c r="BW22" s="159">
        <f t="shared" ref="BW22" si="90">IFERROR(IF(EXACT(VLOOKUP(BN22,OFERTA_0,4,FALSE),BQ22),1,0),0)</f>
        <v>1</v>
      </c>
      <c r="BX22" s="159">
        <f t="shared" ref="BX22" si="91">IFERROR(IF(BR22&lt;=0,0,1),0)</f>
        <v>1</v>
      </c>
      <c r="BY22" s="159">
        <f t="shared" ref="BY22" si="92">IFERROR(IF(BS22&lt;=0,0,1),0)</f>
        <v>1</v>
      </c>
      <c r="BZ22" s="159">
        <f t="shared" ref="BZ22" si="93">PRODUCT(BT22:BY22)</f>
        <v>1</v>
      </c>
      <c r="CA22" s="160">
        <f t="shared" ref="CA22" si="94">ROUND(BS22,0)</f>
        <v>10546200</v>
      </c>
      <c r="CB22" s="161">
        <f t="shared" ref="CB22" si="95">BS22-CA22</f>
        <v>0</v>
      </c>
    </row>
    <row r="23" spans="1:80" s="179" customFormat="1" ht="12.75">
      <c r="A23" s="70"/>
      <c r="B23" s="157"/>
      <c r="C23" s="215" t="s">
        <v>219</v>
      </c>
      <c r="D23" s="215"/>
      <c r="E23" s="215"/>
      <c r="F23" s="215"/>
      <c r="G23" s="220"/>
      <c r="H23" s="216">
        <f>SUM(H22)</f>
        <v>0</v>
      </c>
      <c r="I23" s="156"/>
      <c r="J23" s="70"/>
      <c r="K23" s="157"/>
      <c r="L23" s="215" t="s">
        <v>219</v>
      </c>
      <c r="M23" s="215"/>
      <c r="N23" s="215"/>
      <c r="O23" s="215"/>
      <c r="P23" s="242"/>
      <c r="Q23" s="240">
        <f>SUM(Q22)</f>
        <v>4664000</v>
      </c>
      <c r="R23" s="517"/>
      <c r="S23" s="518"/>
      <c r="T23" s="518"/>
      <c r="U23" s="518"/>
      <c r="V23" s="518"/>
      <c r="W23" s="518"/>
      <c r="X23" s="518"/>
      <c r="Y23" s="518"/>
      <c r="Z23" s="519"/>
      <c r="AA23" s="156"/>
      <c r="AB23" s="156"/>
      <c r="AC23" s="157"/>
      <c r="AD23" s="215" t="s">
        <v>219</v>
      </c>
      <c r="AE23" s="215"/>
      <c r="AF23" s="215"/>
      <c r="AG23" s="215"/>
      <c r="AH23" s="220"/>
      <c r="AI23" s="216">
        <f>SUM(AI22)</f>
        <v>9200000</v>
      </c>
      <c r="AJ23" s="517"/>
      <c r="AK23" s="518"/>
      <c r="AL23" s="518"/>
      <c r="AM23" s="518"/>
      <c r="AN23" s="518"/>
      <c r="AO23" s="518"/>
      <c r="AP23" s="518"/>
      <c r="AQ23" s="518"/>
      <c r="AR23" s="519"/>
      <c r="AU23" s="157"/>
      <c r="AV23" s="215" t="s">
        <v>219</v>
      </c>
      <c r="AW23" s="215"/>
      <c r="AX23" s="215"/>
      <c r="AY23" s="215"/>
      <c r="AZ23" s="260"/>
      <c r="BA23" s="258">
        <f>SUM(BA22)</f>
        <v>10546200</v>
      </c>
      <c r="BB23" s="517"/>
      <c r="BC23" s="518"/>
      <c r="BD23" s="518"/>
      <c r="BE23" s="518"/>
      <c r="BF23" s="518"/>
      <c r="BG23" s="518"/>
      <c r="BH23" s="518"/>
      <c r="BI23" s="518"/>
      <c r="BJ23" s="519"/>
      <c r="BM23" s="157"/>
      <c r="BN23" s="215" t="s">
        <v>219</v>
      </c>
      <c r="BO23" s="215"/>
      <c r="BP23" s="215"/>
      <c r="BQ23" s="215"/>
      <c r="BR23" s="260"/>
      <c r="BS23" s="258">
        <f>SUM(BS22)</f>
        <v>10546200</v>
      </c>
      <c r="BT23" s="517"/>
      <c r="BU23" s="518"/>
      <c r="BV23" s="518"/>
      <c r="BW23" s="518"/>
      <c r="BX23" s="518"/>
      <c r="BY23" s="518"/>
      <c r="BZ23" s="518"/>
      <c r="CA23" s="518"/>
      <c r="CB23" s="519"/>
    </row>
    <row r="24" spans="1:80">
      <c r="A24" s="70"/>
      <c r="B24" s="157"/>
      <c r="C24" s="206"/>
      <c r="D24" s="206" t="s">
        <v>220</v>
      </c>
      <c r="E24" s="206"/>
      <c r="F24" s="206"/>
      <c r="G24" s="221"/>
      <c r="H24" s="221"/>
      <c r="I24" s="156"/>
      <c r="J24" s="70"/>
      <c r="K24" s="157"/>
      <c r="L24" s="206"/>
      <c r="M24" s="206" t="s">
        <v>220</v>
      </c>
      <c r="N24" s="206"/>
      <c r="O24" s="206"/>
      <c r="P24" s="243"/>
      <c r="Q24" s="243"/>
      <c r="R24" s="517"/>
      <c r="S24" s="518"/>
      <c r="T24" s="518"/>
      <c r="U24" s="518"/>
      <c r="V24" s="518"/>
      <c r="W24" s="518"/>
      <c r="X24" s="518"/>
      <c r="Y24" s="518"/>
      <c r="Z24" s="519"/>
      <c r="AA24" s="156"/>
      <c r="AB24" s="156"/>
      <c r="AC24" s="157"/>
      <c r="AD24" s="206"/>
      <c r="AE24" s="206" t="s">
        <v>220</v>
      </c>
      <c r="AF24" s="206"/>
      <c r="AG24" s="206"/>
      <c r="AH24" s="221"/>
      <c r="AI24" s="221"/>
      <c r="AJ24" s="517"/>
      <c r="AK24" s="518"/>
      <c r="AL24" s="518"/>
      <c r="AM24" s="518"/>
      <c r="AN24" s="518"/>
      <c r="AO24" s="518"/>
      <c r="AP24" s="518"/>
      <c r="AQ24" s="518"/>
      <c r="AR24" s="519"/>
      <c r="AU24" s="157"/>
      <c r="AV24" s="206"/>
      <c r="AW24" s="206" t="s">
        <v>220</v>
      </c>
      <c r="AX24" s="206"/>
      <c r="AY24" s="206"/>
      <c r="AZ24" s="261"/>
      <c r="BA24" s="261"/>
      <c r="BB24" s="517"/>
      <c r="BC24" s="518"/>
      <c r="BD24" s="518"/>
      <c r="BE24" s="518"/>
      <c r="BF24" s="518"/>
      <c r="BG24" s="518"/>
      <c r="BH24" s="518"/>
      <c r="BI24" s="518"/>
      <c r="BJ24" s="519"/>
      <c r="BM24" s="157"/>
      <c r="BN24" s="206"/>
      <c r="BO24" s="206" t="s">
        <v>220</v>
      </c>
      <c r="BP24" s="206"/>
      <c r="BQ24" s="206"/>
      <c r="BR24" s="261"/>
      <c r="BS24" s="261"/>
      <c r="BT24" s="517"/>
      <c r="BU24" s="518"/>
      <c r="BV24" s="518"/>
      <c r="BW24" s="518"/>
      <c r="BX24" s="518"/>
      <c r="BY24" s="518"/>
      <c r="BZ24" s="518"/>
      <c r="CA24" s="518"/>
      <c r="CB24" s="519"/>
    </row>
    <row r="25" spans="1:80" ht="408.75" customHeight="1">
      <c r="A25" s="70"/>
      <c r="B25" s="157" t="s">
        <v>245</v>
      </c>
      <c r="C25" s="210" t="s">
        <v>221</v>
      </c>
      <c r="D25" s="217" t="s">
        <v>222</v>
      </c>
      <c r="E25" s="210" t="s">
        <v>174</v>
      </c>
      <c r="F25" s="210">
        <v>1</v>
      </c>
      <c r="G25" s="218"/>
      <c r="H25" s="219">
        <f>F25*G25</f>
        <v>0</v>
      </c>
      <c r="I25" s="156"/>
      <c r="J25" s="70"/>
      <c r="K25" s="157" t="s">
        <v>245</v>
      </c>
      <c r="L25" s="210" t="s">
        <v>221</v>
      </c>
      <c r="M25" s="217" t="s">
        <v>222</v>
      </c>
      <c r="N25" s="210" t="s">
        <v>174</v>
      </c>
      <c r="O25" s="210">
        <v>1</v>
      </c>
      <c r="P25" s="237">
        <v>32523000</v>
      </c>
      <c r="Q25" s="238">
        <f>O25*P25</f>
        <v>32523000</v>
      </c>
      <c r="R25" s="158">
        <f t="shared" si="61"/>
        <v>1</v>
      </c>
      <c r="S25" s="159">
        <f t="shared" si="62"/>
        <v>1</v>
      </c>
      <c r="T25" s="159">
        <f t="shared" si="63"/>
        <v>1</v>
      </c>
      <c r="U25" s="159">
        <f t="shared" si="64"/>
        <v>1</v>
      </c>
      <c r="V25" s="159">
        <f t="shared" si="65"/>
        <v>1</v>
      </c>
      <c r="W25" s="159">
        <f t="shared" si="66"/>
        <v>1</v>
      </c>
      <c r="X25" s="159">
        <f t="shared" si="67"/>
        <v>1</v>
      </c>
      <c r="Y25" s="160">
        <f t="shared" si="68"/>
        <v>32523000</v>
      </c>
      <c r="Z25" s="161">
        <f t="shared" si="69"/>
        <v>0</v>
      </c>
      <c r="AA25" s="156"/>
      <c r="AB25" s="156"/>
      <c r="AC25" s="157" t="s">
        <v>245</v>
      </c>
      <c r="AD25" s="210" t="s">
        <v>221</v>
      </c>
      <c r="AE25" s="247" t="s">
        <v>253</v>
      </c>
      <c r="AF25" s="210" t="s">
        <v>174</v>
      </c>
      <c r="AG25" s="210">
        <v>1</v>
      </c>
      <c r="AH25" s="218">
        <v>31200000</v>
      </c>
      <c r="AI25" s="219">
        <f>AG25*AH25</f>
        <v>31200000</v>
      </c>
      <c r="AJ25" s="158">
        <f t="shared" ref="AJ25:AJ28" si="96">IFERROR(IF(EXACT(VLOOKUP(AD25,OFERTA_0,1,FALSE),AD25),1,0),0)</f>
        <v>1</v>
      </c>
      <c r="AK25" s="159">
        <v>1</v>
      </c>
      <c r="AL25" s="159">
        <f t="shared" ref="AL25:AL28" si="97">IFERROR(IF(EXACT(VLOOKUP(AD25,OFERTA_0,3,FALSE),AF25),1,0),0)</f>
        <v>1</v>
      </c>
      <c r="AM25" s="159">
        <f t="shared" ref="AM25:AM28" si="98">IFERROR(IF(EXACT(VLOOKUP(AD25,OFERTA_0,4,FALSE),AG25),1,0),0)</f>
        <v>1</v>
      </c>
      <c r="AN25" s="159">
        <f t="shared" ref="AN25:AN28" si="99">IFERROR(IF(AH25&lt;=0,0,1),0)</f>
        <v>1</v>
      </c>
      <c r="AO25" s="159">
        <f t="shared" ref="AO25:AO28" si="100">IFERROR(IF(AI25&lt;=0,0,1),0)</f>
        <v>1</v>
      </c>
      <c r="AP25" s="159">
        <f t="shared" ref="AP25:AP28" si="101">PRODUCT(AJ25:AO25)</f>
        <v>1</v>
      </c>
      <c r="AQ25" s="160">
        <f t="shared" ref="AQ25:AQ28" si="102">ROUND(AI25,0)</f>
        <v>31200000</v>
      </c>
      <c r="AR25" s="161">
        <f t="shared" ref="AR25:AR28" si="103">AI25-AQ25</f>
        <v>0</v>
      </c>
      <c r="AU25" s="157" t="s">
        <v>245</v>
      </c>
      <c r="AV25" s="210" t="s">
        <v>221</v>
      </c>
      <c r="AW25" s="217" t="s">
        <v>222</v>
      </c>
      <c r="AX25" s="210" t="s">
        <v>174</v>
      </c>
      <c r="AY25" s="210">
        <v>1</v>
      </c>
      <c r="AZ25" s="255">
        <v>31762600</v>
      </c>
      <c r="BA25" s="256">
        <f>AY25*AZ25</f>
        <v>31762600</v>
      </c>
      <c r="BB25" s="158">
        <f t="shared" ref="BB25:BB28" si="104">IFERROR(IF(EXACT(VLOOKUP(AV25,OFERTA_0,1,FALSE),AV25),1,0),0)</f>
        <v>1</v>
      </c>
      <c r="BC25" s="159">
        <f t="shared" ref="BC25:BC28" si="105">IFERROR(IF(EXACT(VLOOKUP(AV25,OFERTA_0,2,FALSE),AW25),1,0),0)</f>
        <v>1</v>
      </c>
      <c r="BD25" s="159">
        <f t="shared" ref="BD25:BD28" si="106">IFERROR(IF(EXACT(VLOOKUP(AV25,OFERTA_0,3,FALSE),AX25),1,0),0)</f>
        <v>1</v>
      </c>
      <c r="BE25" s="159">
        <f t="shared" ref="BE25:BE28" si="107">IFERROR(IF(EXACT(VLOOKUP(AV25,OFERTA_0,4,FALSE),AY25),1,0),0)</f>
        <v>1</v>
      </c>
      <c r="BF25" s="159">
        <f t="shared" ref="BF25:BF28" si="108">IFERROR(IF(AZ25&lt;=0,0,1),0)</f>
        <v>1</v>
      </c>
      <c r="BG25" s="159">
        <f t="shared" ref="BG25:BG28" si="109">IFERROR(IF(BA25&lt;=0,0,1),0)</f>
        <v>1</v>
      </c>
      <c r="BH25" s="159">
        <f t="shared" ref="BH25:BH28" si="110">PRODUCT(BB25:BG25)</f>
        <v>1</v>
      </c>
      <c r="BI25" s="160">
        <f t="shared" ref="BI25:BI28" si="111">ROUND(BA25,0)</f>
        <v>31762600</v>
      </c>
      <c r="BJ25" s="161">
        <f t="shared" ref="BJ25:BJ28" si="112">BA25-BI25</f>
        <v>0</v>
      </c>
      <c r="BM25" s="157" t="s">
        <v>245</v>
      </c>
      <c r="BN25" s="210" t="s">
        <v>221</v>
      </c>
      <c r="BO25" s="217" t="s">
        <v>222</v>
      </c>
      <c r="BP25" s="210" t="s">
        <v>174</v>
      </c>
      <c r="BQ25" s="210">
        <v>1</v>
      </c>
      <c r="BR25" s="255">
        <v>31762600</v>
      </c>
      <c r="BS25" s="256">
        <f>BQ25*BR25</f>
        <v>31762600</v>
      </c>
      <c r="BT25" s="158">
        <f t="shared" ref="BT25:BT28" si="113">IFERROR(IF(EXACT(VLOOKUP(BN25,OFERTA_0,1,FALSE),BN25),1,0),0)</f>
        <v>1</v>
      </c>
      <c r="BU25" s="159">
        <f t="shared" ref="BU25:BU28" si="114">IFERROR(IF(EXACT(VLOOKUP(BN25,OFERTA_0,2,FALSE),BO25),1,0),0)</f>
        <v>1</v>
      </c>
      <c r="BV25" s="159">
        <f t="shared" ref="BV25:BV28" si="115">IFERROR(IF(EXACT(VLOOKUP(BN25,OFERTA_0,3,FALSE),BP25),1,0),0)</f>
        <v>1</v>
      </c>
      <c r="BW25" s="159">
        <f t="shared" ref="BW25:BW28" si="116">IFERROR(IF(EXACT(VLOOKUP(BN25,OFERTA_0,4,FALSE),BQ25),1,0),0)</f>
        <v>1</v>
      </c>
      <c r="BX25" s="159">
        <f t="shared" ref="BX25:BX28" si="117">IFERROR(IF(BR25&lt;=0,0,1),0)</f>
        <v>1</v>
      </c>
      <c r="BY25" s="159">
        <f t="shared" ref="BY25:BY28" si="118">IFERROR(IF(BS25&lt;=0,0,1),0)</f>
        <v>1</v>
      </c>
      <c r="BZ25" s="159">
        <f t="shared" ref="BZ25:BZ28" si="119">PRODUCT(BT25:BY25)</f>
        <v>1</v>
      </c>
      <c r="CA25" s="160">
        <f t="shared" ref="CA25:CA28" si="120">ROUND(BS25,0)</f>
        <v>31762600</v>
      </c>
      <c r="CB25" s="161">
        <f t="shared" ref="CB25:CB28" si="121">BS25-CA25</f>
        <v>0</v>
      </c>
    </row>
    <row r="26" spans="1:80" ht="361.5" customHeight="1">
      <c r="A26" s="70"/>
      <c r="B26" s="157" t="s">
        <v>173</v>
      </c>
      <c r="C26" s="210" t="s">
        <v>223</v>
      </c>
      <c r="D26" s="217" t="s">
        <v>224</v>
      </c>
      <c r="E26" s="210" t="s">
        <v>174</v>
      </c>
      <c r="F26" s="210">
        <v>1</v>
      </c>
      <c r="G26" s="218"/>
      <c r="H26" s="219">
        <f>F26*G26</f>
        <v>0</v>
      </c>
      <c r="I26" s="70"/>
      <c r="J26" s="70"/>
      <c r="K26" s="157" t="s">
        <v>173</v>
      </c>
      <c r="L26" s="210" t="s">
        <v>223</v>
      </c>
      <c r="M26" s="217" t="s">
        <v>224</v>
      </c>
      <c r="N26" s="210" t="s">
        <v>174</v>
      </c>
      <c r="O26" s="210">
        <v>1</v>
      </c>
      <c r="P26" s="237">
        <v>15585000</v>
      </c>
      <c r="Q26" s="238">
        <f>O26*P26</f>
        <v>15585000</v>
      </c>
      <c r="R26" s="158">
        <f t="shared" si="61"/>
        <v>1</v>
      </c>
      <c r="S26" s="159">
        <f t="shared" si="62"/>
        <v>1</v>
      </c>
      <c r="T26" s="159">
        <f t="shared" si="63"/>
        <v>1</v>
      </c>
      <c r="U26" s="159">
        <f t="shared" si="64"/>
        <v>1</v>
      </c>
      <c r="V26" s="159">
        <f t="shared" si="65"/>
        <v>1</v>
      </c>
      <c r="W26" s="159">
        <f t="shared" si="66"/>
        <v>1</v>
      </c>
      <c r="X26" s="159">
        <f t="shared" si="67"/>
        <v>1</v>
      </c>
      <c r="Y26" s="160">
        <f t="shared" si="68"/>
        <v>15585000</v>
      </c>
      <c r="Z26" s="161">
        <f t="shared" si="69"/>
        <v>0</v>
      </c>
      <c r="AA26" s="156"/>
      <c r="AB26" s="156"/>
      <c r="AC26" s="157" t="s">
        <v>173</v>
      </c>
      <c r="AD26" s="210" t="s">
        <v>223</v>
      </c>
      <c r="AE26" s="217" t="s">
        <v>254</v>
      </c>
      <c r="AF26" s="210" t="s">
        <v>174</v>
      </c>
      <c r="AG26" s="210">
        <v>1</v>
      </c>
      <c r="AH26" s="218">
        <v>16500000</v>
      </c>
      <c r="AI26" s="219">
        <f>AG26*AH26</f>
        <v>16500000</v>
      </c>
      <c r="AJ26" s="158">
        <f t="shared" si="96"/>
        <v>1</v>
      </c>
      <c r="AK26" s="159">
        <v>1</v>
      </c>
      <c r="AL26" s="159">
        <f t="shared" si="97"/>
        <v>1</v>
      </c>
      <c r="AM26" s="159">
        <f t="shared" si="98"/>
        <v>1</v>
      </c>
      <c r="AN26" s="159">
        <f t="shared" si="99"/>
        <v>1</v>
      </c>
      <c r="AO26" s="159">
        <f t="shared" si="100"/>
        <v>1</v>
      </c>
      <c r="AP26" s="159">
        <f t="shared" si="101"/>
        <v>1</v>
      </c>
      <c r="AQ26" s="160">
        <f t="shared" si="102"/>
        <v>16500000</v>
      </c>
      <c r="AR26" s="161">
        <f t="shared" si="103"/>
        <v>0</v>
      </c>
      <c r="AU26" s="157" t="s">
        <v>173</v>
      </c>
      <c r="AV26" s="210" t="s">
        <v>223</v>
      </c>
      <c r="AW26" s="217" t="s">
        <v>224</v>
      </c>
      <c r="AX26" s="210" t="s">
        <v>174</v>
      </c>
      <c r="AY26" s="210">
        <v>1</v>
      </c>
      <c r="AZ26" s="255">
        <v>12047900</v>
      </c>
      <c r="BA26" s="256">
        <f>AY26*AZ26</f>
        <v>12047900</v>
      </c>
      <c r="BB26" s="158">
        <f t="shared" si="104"/>
        <v>1</v>
      </c>
      <c r="BC26" s="159">
        <f t="shared" si="105"/>
        <v>1</v>
      </c>
      <c r="BD26" s="159">
        <f t="shared" si="106"/>
        <v>1</v>
      </c>
      <c r="BE26" s="159">
        <f t="shared" si="107"/>
        <v>1</v>
      </c>
      <c r="BF26" s="159">
        <f t="shared" si="108"/>
        <v>1</v>
      </c>
      <c r="BG26" s="159">
        <f t="shared" si="109"/>
        <v>1</v>
      </c>
      <c r="BH26" s="159">
        <f t="shared" si="110"/>
        <v>1</v>
      </c>
      <c r="BI26" s="160">
        <f t="shared" si="111"/>
        <v>12047900</v>
      </c>
      <c r="BJ26" s="161">
        <f t="shared" si="112"/>
        <v>0</v>
      </c>
      <c r="BM26" s="157" t="s">
        <v>173</v>
      </c>
      <c r="BN26" s="210" t="s">
        <v>223</v>
      </c>
      <c r="BO26" s="217" t="s">
        <v>224</v>
      </c>
      <c r="BP26" s="210" t="s">
        <v>174</v>
      </c>
      <c r="BQ26" s="210">
        <v>1</v>
      </c>
      <c r="BR26" s="255">
        <v>12047900</v>
      </c>
      <c r="BS26" s="256">
        <f>BQ26*BR26</f>
        <v>12047900</v>
      </c>
      <c r="BT26" s="158">
        <f t="shared" si="113"/>
        <v>1</v>
      </c>
      <c r="BU26" s="159">
        <f t="shared" si="114"/>
        <v>1</v>
      </c>
      <c r="BV26" s="159">
        <f t="shared" si="115"/>
        <v>1</v>
      </c>
      <c r="BW26" s="159">
        <f t="shared" si="116"/>
        <v>1</v>
      </c>
      <c r="BX26" s="159">
        <f t="shared" si="117"/>
        <v>1</v>
      </c>
      <c r="BY26" s="159">
        <f t="shared" si="118"/>
        <v>1</v>
      </c>
      <c r="BZ26" s="159">
        <f t="shared" si="119"/>
        <v>1</v>
      </c>
      <c r="CA26" s="160">
        <f t="shared" si="120"/>
        <v>12047900</v>
      </c>
      <c r="CB26" s="161">
        <f t="shared" si="121"/>
        <v>0</v>
      </c>
    </row>
    <row r="27" spans="1:80" s="179" customFormat="1" ht="231.75" customHeight="1">
      <c r="A27" s="70"/>
      <c r="B27" s="157" t="s">
        <v>173</v>
      </c>
      <c r="C27" s="210" t="s">
        <v>225</v>
      </c>
      <c r="D27" s="217" t="s">
        <v>226</v>
      </c>
      <c r="E27" s="210" t="s">
        <v>174</v>
      </c>
      <c r="F27" s="210">
        <v>1</v>
      </c>
      <c r="G27" s="218"/>
      <c r="H27" s="219">
        <f>F27*G27</f>
        <v>0</v>
      </c>
      <c r="I27" s="70"/>
      <c r="J27" s="70"/>
      <c r="K27" s="157" t="s">
        <v>173</v>
      </c>
      <c r="L27" s="210" t="s">
        <v>225</v>
      </c>
      <c r="M27" s="217" t="s">
        <v>226</v>
      </c>
      <c r="N27" s="210" t="s">
        <v>174</v>
      </c>
      <c r="O27" s="210">
        <v>1</v>
      </c>
      <c r="P27" s="237">
        <v>11551000</v>
      </c>
      <c r="Q27" s="238">
        <f>O27*P27</f>
        <v>11551000</v>
      </c>
      <c r="R27" s="158">
        <f t="shared" si="61"/>
        <v>1</v>
      </c>
      <c r="S27" s="159">
        <f t="shared" si="62"/>
        <v>1</v>
      </c>
      <c r="T27" s="159">
        <f t="shared" si="63"/>
        <v>1</v>
      </c>
      <c r="U27" s="159">
        <f t="shared" si="64"/>
        <v>1</v>
      </c>
      <c r="V27" s="159">
        <f t="shared" si="65"/>
        <v>1</v>
      </c>
      <c r="W27" s="159">
        <f t="shared" si="66"/>
        <v>1</v>
      </c>
      <c r="X27" s="159">
        <f t="shared" si="67"/>
        <v>1</v>
      </c>
      <c r="Y27" s="160">
        <f t="shared" si="68"/>
        <v>11551000</v>
      </c>
      <c r="Z27" s="161">
        <f t="shared" si="69"/>
        <v>0</v>
      </c>
      <c r="AA27" s="156"/>
      <c r="AB27" s="156"/>
      <c r="AC27" s="157" t="s">
        <v>173</v>
      </c>
      <c r="AD27" s="210" t="s">
        <v>225</v>
      </c>
      <c r="AE27" s="217" t="s">
        <v>255</v>
      </c>
      <c r="AF27" s="210" t="s">
        <v>174</v>
      </c>
      <c r="AG27" s="210">
        <v>1</v>
      </c>
      <c r="AH27" s="218">
        <v>16000000</v>
      </c>
      <c r="AI27" s="219">
        <f>AG27*AH27</f>
        <v>16000000</v>
      </c>
      <c r="AJ27" s="158">
        <f t="shared" si="96"/>
        <v>1</v>
      </c>
      <c r="AK27" s="159">
        <v>1</v>
      </c>
      <c r="AL27" s="159">
        <f t="shared" si="97"/>
        <v>1</v>
      </c>
      <c r="AM27" s="159">
        <f t="shared" si="98"/>
        <v>1</v>
      </c>
      <c r="AN27" s="159">
        <f t="shared" si="99"/>
        <v>1</v>
      </c>
      <c r="AO27" s="159">
        <f t="shared" si="100"/>
        <v>1</v>
      </c>
      <c r="AP27" s="159">
        <f t="shared" si="101"/>
        <v>1</v>
      </c>
      <c r="AQ27" s="160">
        <f t="shared" si="102"/>
        <v>16000000</v>
      </c>
      <c r="AR27" s="161">
        <f t="shared" si="103"/>
        <v>0</v>
      </c>
      <c r="AU27" s="157" t="s">
        <v>173</v>
      </c>
      <c r="AV27" s="210" t="s">
        <v>225</v>
      </c>
      <c r="AW27" s="217" t="s">
        <v>226</v>
      </c>
      <c r="AX27" s="210" t="s">
        <v>174</v>
      </c>
      <c r="AY27" s="210">
        <v>1</v>
      </c>
      <c r="AZ27" s="255">
        <v>19933700</v>
      </c>
      <c r="BA27" s="256">
        <f>AY27*AZ27</f>
        <v>19933700</v>
      </c>
      <c r="BB27" s="158">
        <f t="shared" si="104"/>
        <v>1</v>
      </c>
      <c r="BC27" s="159">
        <f t="shared" si="105"/>
        <v>1</v>
      </c>
      <c r="BD27" s="159">
        <f t="shared" si="106"/>
        <v>1</v>
      </c>
      <c r="BE27" s="159">
        <f t="shared" si="107"/>
        <v>1</v>
      </c>
      <c r="BF27" s="159">
        <f t="shared" si="108"/>
        <v>1</v>
      </c>
      <c r="BG27" s="159">
        <f t="shared" si="109"/>
        <v>1</v>
      </c>
      <c r="BH27" s="159">
        <f t="shared" si="110"/>
        <v>1</v>
      </c>
      <c r="BI27" s="160">
        <f t="shared" si="111"/>
        <v>19933700</v>
      </c>
      <c r="BJ27" s="161">
        <f t="shared" si="112"/>
        <v>0</v>
      </c>
      <c r="BM27" s="157" t="s">
        <v>173</v>
      </c>
      <c r="BN27" s="210" t="s">
        <v>225</v>
      </c>
      <c r="BO27" s="217" t="s">
        <v>226</v>
      </c>
      <c r="BP27" s="210" t="s">
        <v>174</v>
      </c>
      <c r="BQ27" s="210">
        <v>1</v>
      </c>
      <c r="BR27" s="255">
        <v>19933700</v>
      </c>
      <c r="BS27" s="256">
        <f>BQ27*BR27</f>
        <v>19933700</v>
      </c>
      <c r="BT27" s="158">
        <f t="shared" si="113"/>
        <v>1</v>
      </c>
      <c r="BU27" s="159">
        <f t="shared" si="114"/>
        <v>1</v>
      </c>
      <c r="BV27" s="159">
        <f t="shared" si="115"/>
        <v>1</v>
      </c>
      <c r="BW27" s="159">
        <f t="shared" si="116"/>
        <v>1</v>
      </c>
      <c r="BX27" s="159">
        <f t="shared" si="117"/>
        <v>1</v>
      </c>
      <c r="BY27" s="159">
        <f t="shared" si="118"/>
        <v>1</v>
      </c>
      <c r="BZ27" s="159">
        <f t="shared" si="119"/>
        <v>1</v>
      </c>
      <c r="CA27" s="160">
        <f t="shared" si="120"/>
        <v>19933700</v>
      </c>
      <c r="CB27" s="161">
        <f t="shared" si="121"/>
        <v>0</v>
      </c>
    </row>
    <row r="28" spans="1:80" s="187" customFormat="1" ht="165.75">
      <c r="A28" s="70"/>
      <c r="B28" s="181" t="s">
        <v>175</v>
      </c>
      <c r="C28" s="210" t="s">
        <v>227</v>
      </c>
      <c r="D28" s="217" t="s">
        <v>228</v>
      </c>
      <c r="E28" s="210" t="s">
        <v>174</v>
      </c>
      <c r="F28" s="210">
        <v>1</v>
      </c>
      <c r="G28" s="218"/>
      <c r="H28" s="219">
        <f>F28*G28</f>
        <v>0</v>
      </c>
      <c r="I28" s="70"/>
      <c r="J28" s="70"/>
      <c r="K28" s="181" t="s">
        <v>175</v>
      </c>
      <c r="L28" s="210" t="s">
        <v>227</v>
      </c>
      <c r="M28" s="217" t="s">
        <v>228</v>
      </c>
      <c r="N28" s="210" t="s">
        <v>174</v>
      </c>
      <c r="O28" s="210">
        <v>1</v>
      </c>
      <c r="P28" s="237">
        <v>4202000</v>
      </c>
      <c r="Q28" s="238">
        <f>O28*P28</f>
        <v>4202000</v>
      </c>
      <c r="R28" s="158">
        <f t="shared" ref="R28" si="122">IFERROR(IF(EXACT(VLOOKUP(L28,OFERTA_0,1,FALSE),L28),1,0),0)</f>
        <v>1</v>
      </c>
      <c r="S28" s="159">
        <f t="shared" ref="S28" si="123">IFERROR(IF(EXACT(VLOOKUP(L28,OFERTA_0,2,FALSE),M28),1,0),0)</f>
        <v>1</v>
      </c>
      <c r="T28" s="159">
        <f t="shared" ref="T28" si="124">IFERROR(IF(EXACT(VLOOKUP(L28,OFERTA_0,3,FALSE),N28),1,0),0)</f>
        <v>1</v>
      </c>
      <c r="U28" s="159">
        <f t="shared" ref="U28" si="125">IFERROR(IF(EXACT(VLOOKUP(L28,OFERTA_0,4,FALSE),O28),1,0),0)</f>
        <v>1</v>
      </c>
      <c r="V28" s="159">
        <f t="shared" ref="V28" si="126">IFERROR(IF(P28&lt;=0,0,1),0)</f>
        <v>1</v>
      </c>
      <c r="W28" s="159">
        <f t="shared" ref="W28" si="127">IFERROR(IF(Q28&lt;=0,0,1),0)</f>
        <v>1</v>
      </c>
      <c r="X28" s="159">
        <f t="shared" ref="X28" si="128">PRODUCT(R28:W28)</f>
        <v>1</v>
      </c>
      <c r="Y28" s="160">
        <f t="shared" ref="Y28" si="129">ROUND(Q28,0)</f>
        <v>4202000</v>
      </c>
      <c r="Z28" s="161">
        <f t="shared" ref="Z28" si="130">Q28-Y28</f>
        <v>0</v>
      </c>
      <c r="AA28" s="156"/>
      <c r="AB28" s="156"/>
      <c r="AC28" s="181" t="s">
        <v>175</v>
      </c>
      <c r="AD28" s="210" t="s">
        <v>227</v>
      </c>
      <c r="AE28" s="217" t="s">
        <v>256</v>
      </c>
      <c r="AF28" s="210" t="s">
        <v>174</v>
      </c>
      <c r="AG28" s="210">
        <v>1</v>
      </c>
      <c r="AH28" s="218">
        <v>3500000</v>
      </c>
      <c r="AI28" s="219">
        <f>AG28*AH28</f>
        <v>3500000</v>
      </c>
      <c r="AJ28" s="158">
        <f t="shared" si="96"/>
        <v>1</v>
      </c>
      <c r="AK28" s="159">
        <v>1</v>
      </c>
      <c r="AL28" s="159">
        <f t="shared" si="97"/>
        <v>1</v>
      </c>
      <c r="AM28" s="159">
        <f t="shared" si="98"/>
        <v>1</v>
      </c>
      <c r="AN28" s="159">
        <f t="shared" si="99"/>
        <v>1</v>
      </c>
      <c r="AO28" s="159">
        <f t="shared" si="100"/>
        <v>1</v>
      </c>
      <c r="AP28" s="159">
        <f t="shared" si="101"/>
        <v>1</v>
      </c>
      <c r="AQ28" s="160">
        <f t="shared" si="102"/>
        <v>3500000</v>
      </c>
      <c r="AR28" s="161">
        <f t="shared" si="103"/>
        <v>0</v>
      </c>
      <c r="AU28" s="181" t="s">
        <v>175</v>
      </c>
      <c r="AV28" s="210" t="s">
        <v>227</v>
      </c>
      <c r="AW28" s="217" t="s">
        <v>228</v>
      </c>
      <c r="AX28" s="210" t="s">
        <v>174</v>
      </c>
      <c r="AY28" s="210">
        <v>1</v>
      </c>
      <c r="AZ28" s="255">
        <v>6274900</v>
      </c>
      <c r="BA28" s="256">
        <f>AY28*AZ28</f>
        <v>6274900</v>
      </c>
      <c r="BB28" s="158">
        <f t="shared" si="104"/>
        <v>1</v>
      </c>
      <c r="BC28" s="159">
        <f t="shared" si="105"/>
        <v>1</v>
      </c>
      <c r="BD28" s="159">
        <f t="shared" si="106"/>
        <v>1</v>
      </c>
      <c r="BE28" s="159">
        <f t="shared" si="107"/>
        <v>1</v>
      </c>
      <c r="BF28" s="159">
        <f t="shared" si="108"/>
        <v>1</v>
      </c>
      <c r="BG28" s="159">
        <f t="shared" si="109"/>
        <v>1</v>
      </c>
      <c r="BH28" s="159">
        <f t="shared" si="110"/>
        <v>1</v>
      </c>
      <c r="BI28" s="160">
        <f t="shared" si="111"/>
        <v>6274900</v>
      </c>
      <c r="BJ28" s="161">
        <f t="shared" si="112"/>
        <v>0</v>
      </c>
      <c r="BM28" s="181" t="s">
        <v>175</v>
      </c>
      <c r="BN28" s="210" t="s">
        <v>227</v>
      </c>
      <c r="BO28" s="217" t="s">
        <v>228</v>
      </c>
      <c r="BP28" s="210" t="s">
        <v>174</v>
      </c>
      <c r="BQ28" s="210">
        <v>1</v>
      </c>
      <c r="BR28" s="255">
        <v>6274900</v>
      </c>
      <c r="BS28" s="256">
        <f>BQ28*BR28</f>
        <v>6274900</v>
      </c>
      <c r="BT28" s="158">
        <f t="shared" si="113"/>
        <v>1</v>
      </c>
      <c r="BU28" s="159">
        <f t="shared" si="114"/>
        <v>1</v>
      </c>
      <c r="BV28" s="159">
        <f t="shared" si="115"/>
        <v>1</v>
      </c>
      <c r="BW28" s="159">
        <f t="shared" si="116"/>
        <v>1</v>
      </c>
      <c r="BX28" s="159">
        <f t="shared" si="117"/>
        <v>1</v>
      </c>
      <c r="BY28" s="159">
        <f t="shared" si="118"/>
        <v>1</v>
      </c>
      <c r="BZ28" s="159">
        <f t="shared" si="119"/>
        <v>1</v>
      </c>
      <c r="CA28" s="160">
        <f t="shared" si="120"/>
        <v>6274900</v>
      </c>
      <c r="CB28" s="161">
        <f t="shared" si="121"/>
        <v>0</v>
      </c>
    </row>
    <row r="29" spans="1:80" s="187" customFormat="1" ht="12.75">
      <c r="A29" s="70"/>
      <c r="B29" s="181"/>
      <c r="C29" s="215" t="s">
        <v>229</v>
      </c>
      <c r="D29" s="215"/>
      <c r="E29" s="215"/>
      <c r="F29" s="215"/>
      <c r="G29" s="220"/>
      <c r="H29" s="216">
        <f>SUM(H25:H28)</f>
        <v>0</v>
      </c>
      <c r="I29" s="70"/>
      <c r="J29" s="70"/>
      <c r="K29" s="181"/>
      <c r="L29" s="215" t="s">
        <v>229</v>
      </c>
      <c r="M29" s="215"/>
      <c r="N29" s="215"/>
      <c r="O29" s="215"/>
      <c r="P29" s="242"/>
      <c r="Q29" s="240">
        <f>SUM(Q25:Q28)</f>
        <v>63861000</v>
      </c>
      <c r="R29" s="517"/>
      <c r="S29" s="518"/>
      <c r="T29" s="518"/>
      <c r="U29" s="518"/>
      <c r="V29" s="518"/>
      <c r="W29" s="518"/>
      <c r="X29" s="518"/>
      <c r="Y29" s="518"/>
      <c r="Z29" s="519"/>
      <c r="AA29" s="156"/>
      <c r="AB29" s="156"/>
      <c r="AC29" s="181"/>
      <c r="AD29" s="215" t="s">
        <v>229</v>
      </c>
      <c r="AE29" s="215"/>
      <c r="AF29" s="215"/>
      <c r="AG29" s="215"/>
      <c r="AH29" s="220"/>
      <c r="AI29" s="216">
        <f>SUM(AI25:AI28)</f>
        <v>67200000</v>
      </c>
      <c r="AJ29" s="517"/>
      <c r="AK29" s="518"/>
      <c r="AL29" s="518"/>
      <c r="AM29" s="518"/>
      <c r="AN29" s="518"/>
      <c r="AO29" s="518"/>
      <c r="AP29" s="518"/>
      <c r="AQ29" s="518"/>
      <c r="AR29" s="519"/>
      <c r="AU29" s="181"/>
      <c r="AV29" s="215" t="s">
        <v>229</v>
      </c>
      <c r="AW29" s="215"/>
      <c r="AX29" s="215"/>
      <c r="AY29" s="215"/>
      <c r="AZ29" s="260"/>
      <c r="BA29" s="258">
        <f>SUM(BA25:BA28)</f>
        <v>70019100</v>
      </c>
      <c r="BB29" s="517"/>
      <c r="BC29" s="518"/>
      <c r="BD29" s="518"/>
      <c r="BE29" s="518"/>
      <c r="BF29" s="518"/>
      <c r="BG29" s="518"/>
      <c r="BH29" s="518"/>
      <c r="BI29" s="518"/>
      <c r="BJ29" s="519"/>
      <c r="BM29" s="181"/>
      <c r="BN29" s="215" t="s">
        <v>229</v>
      </c>
      <c r="BO29" s="215"/>
      <c r="BP29" s="215"/>
      <c r="BQ29" s="215"/>
      <c r="BR29" s="260"/>
      <c r="BS29" s="258">
        <f>SUM(BS25:BS28)</f>
        <v>70019100</v>
      </c>
      <c r="BT29" s="517"/>
      <c r="BU29" s="518"/>
      <c r="BV29" s="518"/>
      <c r="BW29" s="518"/>
      <c r="BX29" s="518"/>
      <c r="BY29" s="518"/>
      <c r="BZ29" s="518"/>
      <c r="CA29" s="518"/>
      <c r="CB29" s="519"/>
    </row>
    <row r="30" spans="1:80" s="187" customFormat="1">
      <c r="A30" s="70"/>
      <c r="B30" s="181"/>
      <c r="C30" s="206"/>
      <c r="D30" s="206" t="s">
        <v>230</v>
      </c>
      <c r="E30" s="206"/>
      <c r="F30" s="206"/>
      <c r="G30" s="221"/>
      <c r="H30" s="221"/>
      <c r="I30" s="70"/>
      <c r="J30" s="70"/>
      <c r="K30" s="181"/>
      <c r="L30" s="206"/>
      <c r="M30" s="206" t="s">
        <v>230</v>
      </c>
      <c r="N30" s="206"/>
      <c r="O30" s="206"/>
      <c r="P30" s="243"/>
      <c r="Q30" s="243"/>
      <c r="R30" s="517"/>
      <c r="S30" s="518"/>
      <c r="T30" s="518"/>
      <c r="U30" s="518"/>
      <c r="V30" s="518"/>
      <c r="W30" s="518"/>
      <c r="X30" s="518"/>
      <c r="Y30" s="518"/>
      <c r="Z30" s="519"/>
      <c r="AA30" s="156"/>
      <c r="AB30" s="156"/>
      <c r="AC30" s="181"/>
      <c r="AD30" s="206"/>
      <c r="AE30" s="206" t="s">
        <v>230</v>
      </c>
      <c r="AF30" s="206"/>
      <c r="AG30" s="206"/>
      <c r="AH30" s="221"/>
      <c r="AI30" s="221"/>
      <c r="AJ30" s="517"/>
      <c r="AK30" s="518"/>
      <c r="AL30" s="518"/>
      <c r="AM30" s="518"/>
      <c r="AN30" s="518"/>
      <c r="AO30" s="518"/>
      <c r="AP30" s="518"/>
      <c r="AQ30" s="518"/>
      <c r="AR30" s="519"/>
      <c r="AU30" s="181"/>
      <c r="AV30" s="206"/>
      <c r="AW30" s="206" t="s">
        <v>230</v>
      </c>
      <c r="AX30" s="206"/>
      <c r="AY30" s="206"/>
      <c r="AZ30" s="261"/>
      <c r="BA30" s="261"/>
      <c r="BB30" s="517"/>
      <c r="BC30" s="518"/>
      <c r="BD30" s="518"/>
      <c r="BE30" s="518"/>
      <c r="BF30" s="518"/>
      <c r="BG30" s="518"/>
      <c r="BH30" s="518"/>
      <c r="BI30" s="518"/>
      <c r="BJ30" s="519"/>
      <c r="BM30" s="181"/>
      <c r="BN30" s="206"/>
      <c r="BO30" s="206" t="s">
        <v>230</v>
      </c>
      <c r="BP30" s="206"/>
      <c r="BQ30" s="206"/>
      <c r="BR30" s="261"/>
      <c r="BS30" s="261"/>
      <c r="BT30" s="517"/>
      <c r="BU30" s="518"/>
      <c r="BV30" s="518"/>
      <c r="BW30" s="518"/>
      <c r="BX30" s="518"/>
      <c r="BY30" s="518"/>
      <c r="BZ30" s="518"/>
      <c r="CA30" s="518"/>
      <c r="CB30" s="519"/>
    </row>
    <row r="31" spans="1:80" s="187" customFormat="1" ht="336.75" customHeight="1">
      <c r="A31" s="70"/>
      <c r="B31" s="181" t="s">
        <v>173</v>
      </c>
      <c r="C31" s="210" t="s">
        <v>231</v>
      </c>
      <c r="D31" s="217" t="s">
        <v>232</v>
      </c>
      <c r="E31" s="210" t="s">
        <v>174</v>
      </c>
      <c r="F31" s="210">
        <v>1</v>
      </c>
      <c r="G31" s="218"/>
      <c r="H31" s="219">
        <f>F31*G31</f>
        <v>0</v>
      </c>
      <c r="I31" s="70"/>
      <c r="J31" s="70"/>
      <c r="K31" s="181" t="s">
        <v>173</v>
      </c>
      <c r="L31" s="210" t="s">
        <v>231</v>
      </c>
      <c r="M31" s="217" t="s">
        <v>232</v>
      </c>
      <c r="N31" s="210" t="s">
        <v>174</v>
      </c>
      <c r="O31" s="210">
        <v>1</v>
      </c>
      <c r="P31" s="237">
        <v>14242000</v>
      </c>
      <c r="Q31" s="238">
        <f>O31*P31</f>
        <v>14242000</v>
      </c>
      <c r="R31" s="158">
        <f t="shared" ref="R31" si="131">IFERROR(IF(EXACT(VLOOKUP(L31,OFERTA_0,1,FALSE),L31),1,0),0)</f>
        <v>1</v>
      </c>
      <c r="S31" s="159">
        <f t="shared" ref="S31" si="132">IFERROR(IF(EXACT(VLOOKUP(L31,OFERTA_0,2,FALSE),M31),1,0),0)</f>
        <v>1</v>
      </c>
      <c r="T31" s="159">
        <f t="shared" ref="T31" si="133">IFERROR(IF(EXACT(VLOOKUP(L31,OFERTA_0,3,FALSE),N31),1,0),0)</f>
        <v>1</v>
      </c>
      <c r="U31" s="159">
        <f t="shared" ref="U31" si="134">IFERROR(IF(EXACT(VLOOKUP(L31,OFERTA_0,4,FALSE),O31),1,0),0)</f>
        <v>1</v>
      </c>
      <c r="V31" s="159">
        <f t="shared" ref="V31" si="135">IFERROR(IF(P31&lt;=0,0,1),0)</f>
        <v>1</v>
      </c>
      <c r="W31" s="159">
        <f t="shared" ref="W31" si="136">IFERROR(IF(Q31&lt;=0,0,1),0)</f>
        <v>1</v>
      </c>
      <c r="X31" s="159">
        <f t="shared" ref="X31" si="137">PRODUCT(R31:W31)</f>
        <v>1</v>
      </c>
      <c r="Y31" s="160">
        <f t="shared" ref="Y31" si="138">ROUND(Q31,0)</f>
        <v>14242000</v>
      </c>
      <c r="Z31" s="161">
        <f t="shared" ref="Z31" si="139">Q31-Y31</f>
        <v>0</v>
      </c>
      <c r="AA31" s="156"/>
      <c r="AB31" s="156"/>
      <c r="AC31" s="181" t="s">
        <v>173</v>
      </c>
      <c r="AD31" s="210" t="s">
        <v>231</v>
      </c>
      <c r="AE31" s="217" t="s">
        <v>257</v>
      </c>
      <c r="AF31" s="210" t="s">
        <v>174</v>
      </c>
      <c r="AG31" s="210">
        <v>1</v>
      </c>
      <c r="AH31" s="218">
        <v>31500000</v>
      </c>
      <c r="AI31" s="219">
        <f>AG31*AH31</f>
        <v>31500000</v>
      </c>
      <c r="AJ31" s="158">
        <f t="shared" ref="AJ31" si="140">IFERROR(IF(EXACT(VLOOKUP(AD31,OFERTA_0,1,FALSE),AD31),1,0),0)</f>
        <v>1</v>
      </c>
      <c r="AK31" s="159">
        <v>1</v>
      </c>
      <c r="AL31" s="159">
        <f t="shared" ref="AL31" si="141">IFERROR(IF(EXACT(VLOOKUP(AD31,OFERTA_0,3,FALSE),AF31),1,0),0)</f>
        <v>1</v>
      </c>
      <c r="AM31" s="159">
        <f t="shared" ref="AM31" si="142">IFERROR(IF(EXACT(VLOOKUP(AD31,OFERTA_0,4,FALSE),AG31),1,0),0)</f>
        <v>1</v>
      </c>
      <c r="AN31" s="159">
        <f t="shared" ref="AN31" si="143">IFERROR(IF(AH31&lt;=0,0,1),0)</f>
        <v>1</v>
      </c>
      <c r="AO31" s="159">
        <f t="shared" ref="AO31" si="144">IFERROR(IF(AI31&lt;=0,0,1),0)</f>
        <v>1</v>
      </c>
      <c r="AP31" s="159">
        <f t="shared" ref="AP31" si="145">PRODUCT(AJ31:AO31)</f>
        <v>1</v>
      </c>
      <c r="AQ31" s="160">
        <f t="shared" ref="AQ31" si="146">ROUND(AI31,0)</f>
        <v>31500000</v>
      </c>
      <c r="AR31" s="161">
        <f t="shared" ref="AR31" si="147">AI31-AQ31</f>
        <v>0</v>
      </c>
      <c r="AU31" s="181" t="s">
        <v>173</v>
      </c>
      <c r="AV31" s="210" t="s">
        <v>231</v>
      </c>
      <c r="AW31" s="217" t="s">
        <v>232</v>
      </c>
      <c r="AX31" s="210" t="s">
        <v>174</v>
      </c>
      <c r="AY31" s="210">
        <v>1</v>
      </c>
      <c r="AZ31" s="255">
        <v>33747200</v>
      </c>
      <c r="BA31" s="256">
        <f>AY31*AZ31</f>
        <v>33747200</v>
      </c>
      <c r="BB31" s="158">
        <f t="shared" ref="BB31" si="148">IFERROR(IF(EXACT(VLOOKUP(AV31,OFERTA_0,1,FALSE),AV31),1,0),0)</f>
        <v>1</v>
      </c>
      <c r="BC31" s="159">
        <f t="shared" ref="BC31" si="149">IFERROR(IF(EXACT(VLOOKUP(AV31,OFERTA_0,2,FALSE),AW31),1,0),0)</f>
        <v>1</v>
      </c>
      <c r="BD31" s="159">
        <f t="shared" ref="BD31" si="150">IFERROR(IF(EXACT(VLOOKUP(AV31,OFERTA_0,3,FALSE),AX31),1,0),0)</f>
        <v>1</v>
      </c>
      <c r="BE31" s="159">
        <f t="shared" ref="BE31" si="151">IFERROR(IF(EXACT(VLOOKUP(AV31,OFERTA_0,4,FALSE),AY31),1,0),0)</f>
        <v>1</v>
      </c>
      <c r="BF31" s="159">
        <f t="shared" ref="BF31" si="152">IFERROR(IF(AZ31&lt;=0,0,1),0)</f>
        <v>1</v>
      </c>
      <c r="BG31" s="159">
        <f t="shared" ref="BG31" si="153">IFERROR(IF(BA31&lt;=0,0,1),0)</f>
        <v>1</v>
      </c>
      <c r="BH31" s="159">
        <f t="shared" ref="BH31" si="154">PRODUCT(BB31:BG31)</f>
        <v>1</v>
      </c>
      <c r="BI31" s="160">
        <f t="shared" ref="BI31" si="155">ROUND(BA31,0)</f>
        <v>33747200</v>
      </c>
      <c r="BJ31" s="161">
        <f t="shared" ref="BJ31" si="156">BA31-BI31</f>
        <v>0</v>
      </c>
      <c r="BM31" s="181" t="s">
        <v>173</v>
      </c>
      <c r="BN31" s="210" t="s">
        <v>231</v>
      </c>
      <c r="BO31" s="217" t="s">
        <v>232</v>
      </c>
      <c r="BP31" s="210" t="s">
        <v>174</v>
      </c>
      <c r="BQ31" s="210">
        <v>1</v>
      </c>
      <c r="BR31" s="255">
        <v>33747200</v>
      </c>
      <c r="BS31" s="256">
        <f>BQ31*BR31</f>
        <v>33747200</v>
      </c>
      <c r="BT31" s="158">
        <f t="shared" ref="BT31" si="157">IFERROR(IF(EXACT(VLOOKUP(BN31,OFERTA_0,1,FALSE),BN31),1,0),0)</f>
        <v>1</v>
      </c>
      <c r="BU31" s="159">
        <f t="shared" ref="BU31" si="158">IFERROR(IF(EXACT(VLOOKUP(BN31,OFERTA_0,2,FALSE),BO31),1,0),0)</f>
        <v>1</v>
      </c>
      <c r="BV31" s="159">
        <f t="shared" ref="BV31" si="159">IFERROR(IF(EXACT(VLOOKUP(BN31,OFERTA_0,3,FALSE),BP31),1,0),0)</f>
        <v>1</v>
      </c>
      <c r="BW31" s="159">
        <f t="shared" ref="BW31" si="160">IFERROR(IF(EXACT(VLOOKUP(BN31,OFERTA_0,4,FALSE),BQ31),1,0),0)</f>
        <v>1</v>
      </c>
      <c r="BX31" s="159">
        <f t="shared" ref="BX31" si="161">IFERROR(IF(BR31&lt;=0,0,1),0)</f>
        <v>1</v>
      </c>
      <c r="BY31" s="159">
        <f t="shared" ref="BY31" si="162">IFERROR(IF(BS31&lt;=0,0,1),0)</f>
        <v>1</v>
      </c>
      <c r="BZ31" s="159">
        <f t="shared" ref="BZ31" si="163">PRODUCT(BT31:BY31)</f>
        <v>1</v>
      </c>
      <c r="CA31" s="160">
        <f t="shared" ref="CA31" si="164">ROUND(BS31,0)</f>
        <v>33747200</v>
      </c>
      <c r="CB31" s="161">
        <f t="shared" ref="CB31" si="165">BS31-CA31</f>
        <v>0</v>
      </c>
    </row>
    <row r="32" spans="1:80" s="187" customFormat="1" ht="12.75">
      <c r="A32" s="70"/>
      <c r="B32" s="181"/>
      <c r="C32" s="215" t="s">
        <v>233</v>
      </c>
      <c r="D32" s="215"/>
      <c r="E32" s="215"/>
      <c r="F32" s="215"/>
      <c r="G32" s="220"/>
      <c r="H32" s="216">
        <f>SUM(H31)</f>
        <v>0</v>
      </c>
      <c r="I32" s="70"/>
      <c r="J32" s="70"/>
      <c r="K32" s="181"/>
      <c r="L32" s="215" t="s">
        <v>233</v>
      </c>
      <c r="M32" s="215"/>
      <c r="N32" s="215"/>
      <c r="O32" s="215"/>
      <c r="P32" s="242"/>
      <c r="Q32" s="240">
        <f>SUM(Q31)</f>
        <v>14242000</v>
      </c>
      <c r="R32" s="517"/>
      <c r="S32" s="518"/>
      <c r="T32" s="518"/>
      <c r="U32" s="518"/>
      <c r="V32" s="518"/>
      <c r="W32" s="518"/>
      <c r="X32" s="518"/>
      <c r="Y32" s="518"/>
      <c r="Z32" s="519"/>
      <c r="AA32" s="156"/>
      <c r="AB32" s="156"/>
      <c r="AC32" s="181"/>
      <c r="AD32" s="215" t="s">
        <v>233</v>
      </c>
      <c r="AE32" s="215"/>
      <c r="AF32" s="215"/>
      <c r="AG32" s="215"/>
      <c r="AH32" s="220"/>
      <c r="AI32" s="216">
        <f>SUM(AI31)</f>
        <v>31500000</v>
      </c>
      <c r="AJ32" s="517"/>
      <c r="AK32" s="518"/>
      <c r="AL32" s="518"/>
      <c r="AM32" s="518"/>
      <c r="AN32" s="518"/>
      <c r="AO32" s="518"/>
      <c r="AP32" s="518"/>
      <c r="AQ32" s="518"/>
      <c r="AR32" s="519"/>
      <c r="AU32" s="181"/>
      <c r="AV32" s="215" t="s">
        <v>233</v>
      </c>
      <c r="AW32" s="215"/>
      <c r="AX32" s="215"/>
      <c r="AY32" s="215"/>
      <c r="AZ32" s="260"/>
      <c r="BA32" s="258">
        <f>SUM(BA31)</f>
        <v>33747200</v>
      </c>
      <c r="BB32" s="517"/>
      <c r="BC32" s="518"/>
      <c r="BD32" s="518"/>
      <c r="BE32" s="518"/>
      <c r="BF32" s="518"/>
      <c r="BG32" s="518"/>
      <c r="BH32" s="518"/>
      <c r="BI32" s="518"/>
      <c r="BJ32" s="519"/>
      <c r="BM32" s="181"/>
      <c r="BN32" s="215" t="s">
        <v>233</v>
      </c>
      <c r="BO32" s="215"/>
      <c r="BP32" s="215"/>
      <c r="BQ32" s="215"/>
      <c r="BR32" s="260"/>
      <c r="BS32" s="258">
        <f>SUM(BS31)</f>
        <v>33747200</v>
      </c>
      <c r="BT32" s="517"/>
      <c r="BU32" s="518"/>
      <c r="BV32" s="518"/>
      <c r="BW32" s="518"/>
      <c r="BX32" s="518"/>
      <c r="BY32" s="518"/>
      <c r="BZ32" s="518"/>
      <c r="CA32" s="518"/>
      <c r="CB32" s="519"/>
    </row>
    <row r="33" spans="1:80" s="187" customFormat="1">
      <c r="A33" s="70"/>
      <c r="B33" s="181"/>
      <c r="C33" s="206"/>
      <c r="D33" s="206" t="s">
        <v>234</v>
      </c>
      <c r="E33" s="206"/>
      <c r="F33" s="206"/>
      <c r="G33" s="221"/>
      <c r="H33" s="221"/>
      <c r="I33" s="70"/>
      <c r="J33" s="70"/>
      <c r="K33" s="181"/>
      <c r="L33" s="206"/>
      <c r="M33" s="206" t="s">
        <v>234</v>
      </c>
      <c r="N33" s="206"/>
      <c r="O33" s="206"/>
      <c r="P33" s="243"/>
      <c r="Q33" s="243"/>
      <c r="R33" s="517"/>
      <c r="S33" s="518"/>
      <c r="T33" s="518"/>
      <c r="U33" s="518"/>
      <c r="V33" s="518"/>
      <c r="W33" s="518"/>
      <c r="X33" s="518"/>
      <c r="Y33" s="518"/>
      <c r="Z33" s="519"/>
      <c r="AA33" s="156"/>
      <c r="AB33" s="156"/>
      <c r="AC33" s="181"/>
      <c r="AD33" s="206"/>
      <c r="AE33" s="206" t="s">
        <v>234</v>
      </c>
      <c r="AF33" s="206"/>
      <c r="AG33" s="206"/>
      <c r="AH33" s="221"/>
      <c r="AI33" s="221"/>
      <c r="AJ33" s="517"/>
      <c r="AK33" s="518"/>
      <c r="AL33" s="518"/>
      <c r="AM33" s="518"/>
      <c r="AN33" s="518"/>
      <c r="AO33" s="518"/>
      <c r="AP33" s="518"/>
      <c r="AQ33" s="518"/>
      <c r="AR33" s="519"/>
      <c r="AU33" s="181"/>
      <c r="AV33" s="206"/>
      <c r="AW33" s="206" t="s">
        <v>234</v>
      </c>
      <c r="AX33" s="206"/>
      <c r="AY33" s="206"/>
      <c r="AZ33" s="261"/>
      <c r="BA33" s="261"/>
      <c r="BB33" s="517"/>
      <c r="BC33" s="518"/>
      <c r="BD33" s="518"/>
      <c r="BE33" s="518"/>
      <c r="BF33" s="518"/>
      <c r="BG33" s="518"/>
      <c r="BH33" s="518"/>
      <c r="BI33" s="518"/>
      <c r="BJ33" s="519"/>
      <c r="BM33" s="181"/>
      <c r="BN33" s="206"/>
      <c r="BO33" s="206" t="s">
        <v>234</v>
      </c>
      <c r="BP33" s="206"/>
      <c r="BQ33" s="206"/>
      <c r="BR33" s="261"/>
      <c r="BS33" s="261"/>
      <c r="BT33" s="517"/>
      <c r="BU33" s="518"/>
      <c r="BV33" s="518"/>
      <c r="BW33" s="518"/>
      <c r="BX33" s="518"/>
      <c r="BY33" s="518"/>
      <c r="BZ33" s="518"/>
      <c r="CA33" s="518"/>
      <c r="CB33" s="519"/>
    </row>
    <row r="34" spans="1:80" s="187" customFormat="1" ht="349.5" customHeight="1">
      <c r="A34" s="70"/>
      <c r="B34" s="181" t="s">
        <v>173</v>
      </c>
      <c r="C34" s="210" t="s">
        <v>235</v>
      </c>
      <c r="D34" s="217" t="s">
        <v>236</v>
      </c>
      <c r="E34" s="210" t="s">
        <v>174</v>
      </c>
      <c r="F34" s="210">
        <v>2</v>
      </c>
      <c r="G34" s="218"/>
      <c r="H34" s="219">
        <f>F34*G34</f>
        <v>0</v>
      </c>
      <c r="I34" s="70"/>
      <c r="J34" s="70"/>
      <c r="K34" s="181" t="s">
        <v>173</v>
      </c>
      <c r="L34" s="210" t="s">
        <v>235</v>
      </c>
      <c r="M34" s="217" t="s">
        <v>236</v>
      </c>
      <c r="N34" s="210" t="s">
        <v>174</v>
      </c>
      <c r="O34" s="210">
        <v>2</v>
      </c>
      <c r="P34" s="237">
        <v>28524000</v>
      </c>
      <c r="Q34" s="238">
        <f>O34*P34</f>
        <v>57048000</v>
      </c>
      <c r="R34" s="158">
        <f t="shared" ref="R34:R37" si="166">IFERROR(IF(EXACT(VLOOKUP(L34,OFERTA_0,1,FALSE),L34),1,0),0)</f>
        <v>1</v>
      </c>
      <c r="S34" s="159">
        <f t="shared" ref="S34:S37" si="167">IFERROR(IF(EXACT(VLOOKUP(L34,OFERTA_0,2,FALSE),M34),1,0),0)</f>
        <v>1</v>
      </c>
      <c r="T34" s="159">
        <f t="shared" ref="T34:T37" si="168">IFERROR(IF(EXACT(VLOOKUP(L34,OFERTA_0,3,FALSE),N34),1,0),0)</f>
        <v>1</v>
      </c>
      <c r="U34" s="159">
        <f t="shared" ref="U34:U37" si="169">IFERROR(IF(EXACT(VLOOKUP(L34,OFERTA_0,4,FALSE),O34),1,0),0)</f>
        <v>1</v>
      </c>
      <c r="V34" s="159">
        <f t="shared" ref="V34:V37" si="170">IFERROR(IF(P34&lt;=0,0,1),0)</f>
        <v>1</v>
      </c>
      <c r="W34" s="159">
        <f t="shared" ref="W34:W37" si="171">IFERROR(IF(Q34&lt;=0,0,1),0)</f>
        <v>1</v>
      </c>
      <c r="X34" s="159">
        <f t="shared" ref="X34:X37" si="172">PRODUCT(R34:W34)</f>
        <v>1</v>
      </c>
      <c r="Y34" s="160">
        <f t="shared" ref="Y34:Y37" si="173">ROUND(Q34,0)</f>
        <v>57048000</v>
      </c>
      <c r="Z34" s="161">
        <f t="shared" ref="Z34:Z37" si="174">Q34-Y34</f>
        <v>0</v>
      </c>
      <c r="AA34" s="156"/>
      <c r="AB34" s="156"/>
      <c r="AC34" s="181" t="s">
        <v>173</v>
      </c>
      <c r="AD34" s="210" t="s">
        <v>235</v>
      </c>
      <c r="AE34" s="247" t="s">
        <v>236</v>
      </c>
      <c r="AF34" s="210" t="s">
        <v>174</v>
      </c>
      <c r="AG34" s="210">
        <v>2</v>
      </c>
      <c r="AH34" s="218">
        <v>141500000</v>
      </c>
      <c r="AI34" s="219">
        <f>AG34*AH34</f>
        <v>283000000</v>
      </c>
      <c r="AJ34" s="158">
        <f t="shared" ref="AJ34:AJ37" si="175">IFERROR(IF(EXACT(VLOOKUP(AD34,OFERTA_0,1,FALSE),AD34),1,0),0)</f>
        <v>1</v>
      </c>
      <c r="AK34" s="159">
        <f t="shared" ref="AK34:AK35" si="176">IFERROR(IF(EXACT(VLOOKUP(AD34,OFERTA_0,2,FALSE),AE34),1,0),0)</f>
        <v>1</v>
      </c>
      <c r="AL34" s="159">
        <f t="shared" ref="AL34:AL37" si="177">IFERROR(IF(EXACT(VLOOKUP(AD34,OFERTA_0,3,FALSE),AF34),1,0),0)</f>
        <v>1</v>
      </c>
      <c r="AM34" s="159">
        <f t="shared" ref="AM34:AM37" si="178">IFERROR(IF(EXACT(VLOOKUP(AD34,OFERTA_0,4,FALSE),AG34),1,0),0)</f>
        <v>1</v>
      </c>
      <c r="AN34" s="159">
        <f t="shared" ref="AN34:AN37" si="179">IFERROR(IF(AH34&lt;=0,0,1),0)</f>
        <v>1</v>
      </c>
      <c r="AO34" s="159">
        <f t="shared" ref="AO34:AO37" si="180">IFERROR(IF(AI34&lt;=0,0,1),0)</f>
        <v>1</v>
      </c>
      <c r="AP34" s="159">
        <f t="shared" ref="AP34:AP37" si="181">PRODUCT(AJ34:AO34)</f>
        <v>1</v>
      </c>
      <c r="AQ34" s="160">
        <f t="shared" ref="AQ34:AQ37" si="182">ROUND(AI34,0)</f>
        <v>283000000</v>
      </c>
      <c r="AR34" s="161">
        <f t="shared" ref="AR34:AR37" si="183">AI34-AQ34</f>
        <v>0</v>
      </c>
      <c r="AU34" s="181" t="s">
        <v>173</v>
      </c>
      <c r="AV34" s="210" t="s">
        <v>235</v>
      </c>
      <c r="AW34" s="217" t="s">
        <v>236</v>
      </c>
      <c r="AX34" s="210" t="s">
        <v>174</v>
      </c>
      <c r="AY34" s="210">
        <v>2</v>
      </c>
      <c r="AZ34" s="255">
        <v>112341100</v>
      </c>
      <c r="BA34" s="256">
        <f>AY34*AZ34</f>
        <v>224682200</v>
      </c>
      <c r="BB34" s="158">
        <f t="shared" ref="BB34:BB37" si="184">IFERROR(IF(EXACT(VLOOKUP(AV34,OFERTA_0,1,FALSE),AV34),1,0),0)</f>
        <v>1</v>
      </c>
      <c r="BC34" s="159">
        <f t="shared" ref="BC34:BC37" si="185">IFERROR(IF(EXACT(VLOOKUP(AV34,OFERTA_0,2,FALSE),AW34),1,0),0)</f>
        <v>1</v>
      </c>
      <c r="BD34" s="159">
        <f t="shared" ref="BD34:BD37" si="186">IFERROR(IF(EXACT(VLOOKUP(AV34,OFERTA_0,3,FALSE),AX34),1,0),0)</f>
        <v>1</v>
      </c>
      <c r="BE34" s="159">
        <f t="shared" ref="BE34:BE37" si="187">IFERROR(IF(EXACT(VLOOKUP(AV34,OFERTA_0,4,FALSE),AY34),1,0),0)</f>
        <v>1</v>
      </c>
      <c r="BF34" s="159">
        <f t="shared" ref="BF34:BF37" si="188">IFERROR(IF(AZ34&lt;=0,0,1),0)</f>
        <v>1</v>
      </c>
      <c r="BG34" s="159">
        <f t="shared" ref="BG34:BG37" si="189">IFERROR(IF(BA34&lt;=0,0,1),0)</f>
        <v>1</v>
      </c>
      <c r="BH34" s="159">
        <f t="shared" ref="BH34:BH37" si="190">PRODUCT(BB34:BG34)</f>
        <v>1</v>
      </c>
      <c r="BI34" s="160">
        <f t="shared" ref="BI34:BI37" si="191">ROUND(BA34,0)</f>
        <v>224682200</v>
      </c>
      <c r="BJ34" s="161">
        <f t="shared" ref="BJ34:BJ37" si="192">BA34-BI34</f>
        <v>0</v>
      </c>
      <c r="BM34" s="181" t="s">
        <v>173</v>
      </c>
      <c r="BN34" s="210" t="s">
        <v>235</v>
      </c>
      <c r="BO34" s="217" t="s">
        <v>236</v>
      </c>
      <c r="BP34" s="210" t="s">
        <v>174</v>
      </c>
      <c r="BQ34" s="210">
        <v>2</v>
      </c>
      <c r="BR34" s="255">
        <v>112341100</v>
      </c>
      <c r="BS34" s="256">
        <f>BQ34*BR34</f>
        <v>224682200</v>
      </c>
      <c r="BT34" s="158">
        <f t="shared" ref="BT34:BT37" si="193">IFERROR(IF(EXACT(VLOOKUP(BN34,OFERTA_0,1,FALSE),BN34),1,0),0)</f>
        <v>1</v>
      </c>
      <c r="BU34" s="159">
        <f t="shared" ref="BU34:BU37" si="194">IFERROR(IF(EXACT(VLOOKUP(BN34,OFERTA_0,2,FALSE),BO34),1,0),0)</f>
        <v>1</v>
      </c>
      <c r="BV34" s="159">
        <f t="shared" ref="BV34:BV37" si="195">IFERROR(IF(EXACT(VLOOKUP(BN34,OFERTA_0,3,FALSE),BP34),1,0),0)</f>
        <v>1</v>
      </c>
      <c r="BW34" s="159">
        <f t="shared" ref="BW34:BW37" si="196">IFERROR(IF(EXACT(VLOOKUP(BN34,OFERTA_0,4,FALSE),BQ34),1,0),0)</f>
        <v>1</v>
      </c>
      <c r="BX34" s="159">
        <f t="shared" ref="BX34:BX37" si="197">IFERROR(IF(BR34&lt;=0,0,1),0)</f>
        <v>1</v>
      </c>
      <c r="BY34" s="159">
        <f t="shared" ref="BY34:BY37" si="198">IFERROR(IF(BS34&lt;=0,0,1),0)</f>
        <v>1</v>
      </c>
      <c r="BZ34" s="159">
        <f t="shared" ref="BZ34:BZ37" si="199">PRODUCT(BT34:BY34)</f>
        <v>1</v>
      </c>
      <c r="CA34" s="160">
        <f t="shared" ref="CA34:CA37" si="200">ROUND(BS34,0)</f>
        <v>224682200</v>
      </c>
      <c r="CB34" s="161">
        <f t="shared" ref="CB34:CB37" si="201">BS34-CA34</f>
        <v>0</v>
      </c>
    </row>
    <row r="35" spans="1:80" s="187" customFormat="1" ht="102">
      <c r="A35" s="70"/>
      <c r="B35" s="181" t="s">
        <v>173</v>
      </c>
      <c r="C35" s="210" t="s">
        <v>237</v>
      </c>
      <c r="D35" s="217" t="s">
        <v>238</v>
      </c>
      <c r="E35" s="210" t="s">
        <v>174</v>
      </c>
      <c r="F35" s="210">
        <v>1</v>
      </c>
      <c r="G35" s="218"/>
      <c r="H35" s="219">
        <f>F35*G35</f>
        <v>0</v>
      </c>
      <c r="I35" s="70"/>
      <c r="J35" s="70"/>
      <c r="K35" s="181" t="s">
        <v>173</v>
      </c>
      <c r="L35" s="210" t="s">
        <v>237</v>
      </c>
      <c r="M35" s="217" t="s">
        <v>238</v>
      </c>
      <c r="N35" s="210" t="s">
        <v>174</v>
      </c>
      <c r="O35" s="210">
        <v>1</v>
      </c>
      <c r="P35" s="237">
        <v>6508000</v>
      </c>
      <c r="Q35" s="238">
        <f>O35*P35</f>
        <v>6508000</v>
      </c>
      <c r="R35" s="158">
        <f t="shared" si="166"/>
        <v>1</v>
      </c>
      <c r="S35" s="159">
        <f t="shared" si="167"/>
        <v>1</v>
      </c>
      <c r="T35" s="159">
        <f t="shared" si="168"/>
        <v>1</v>
      </c>
      <c r="U35" s="159">
        <f t="shared" si="169"/>
        <v>1</v>
      </c>
      <c r="V35" s="159">
        <f t="shared" si="170"/>
        <v>1</v>
      </c>
      <c r="W35" s="159">
        <f t="shared" si="171"/>
        <v>1</v>
      </c>
      <c r="X35" s="159">
        <f t="shared" si="172"/>
        <v>1</v>
      </c>
      <c r="Y35" s="160">
        <f t="shared" si="173"/>
        <v>6508000</v>
      </c>
      <c r="Z35" s="161">
        <f t="shared" si="174"/>
        <v>0</v>
      </c>
      <c r="AA35" s="156"/>
      <c r="AB35" s="156"/>
      <c r="AC35" s="181" t="s">
        <v>173</v>
      </c>
      <c r="AD35" s="210" t="s">
        <v>237</v>
      </c>
      <c r="AE35" s="217" t="s">
        <v>238</v>
      </c>
      <c r="AF35" s="210" t="s">
        <v>174</v>
      </c>
      <c r="AG35" s="210">
        <v>1</v>
      </c>
      <c r="AH35" s="218">
        <v>30500000</v>
      </c>
      <c r="AI35" s="219">
        <f>AG35*AH35</f>
        <v>30500000</v>
      </c>
      <c r="AJ35" s="158">
        <f t="shared" si="175"/>
        <v>1</v>
      </c>
      <c r="AK35" s="159">
        <f t="shared" si="176"/>
        <v>1</v>
      </c>
      <c r="AL35" s="159">
        <f t="shared" si="177"/>
        <v>1</v>
      </c>
      <c r="AM35" s="159">
        <f t="shared" si="178"/>
        <v>1</v>
      </c>
      <c r="AN35" s="159">
        <f t="shared" si="179"/>
        <v>1</v>
      </c>
      <c r="AO35" s="159">
        <f t="shared" si="180"/>
        <v>1</v>
      </c>
      <c r="AP35" s="159">
        <f t="shared" si="181"/>
        <v>1</v>
      </c>
      <c r="AQ35" s="160">
        <f t="shared" si="182"/>
        <v>30500000</v>
      </c>
      <c r="AR35" s="161">
        <f t="shared" si="183"/>
        <v>0</v>
      </c>
      <c r="AU35" s="181" t="s">
        <v>173</v>
      </c>
      <c r="AV35" s="210" t="s">
        <v>237</v>
      </c>
      <c r="AW35" s="217" t="s">
        <v>238</v>
      </c>
      <c r="AX35" s="210" t="s">
        <v>174</v>
      </c>
      <c r="AY35" s="210">
        <v>1</v>
      </c>
      <c r="AZ35" s="255">
        <v>27117100</v>
      </c>
      <c r="BA35" s="256">
        <f>AY35*AZ35</f>
        <v>27117100</v>
      </c>
      <c r="BB35" s="158">
        <f t="shared" si="184"/>
        <v>1</v>
      </c>
      <c r="BC35" s="159">
        <f t="shared" si="185"/>
        <v>1</v>
      </c>
      <c r="BD35" s="159">
        <f t="shared" si="186"/>
        <v>1</v>
      </c>
      <c r="BE35" s="159">
        <f t="shared" si="187"/>
        <v>1</v>
      </c>
      <c r="BF35" s="159">
        <f t="shared" si="188"/>
        <v>1</v>
      </c>
      <c r="BG35" s="159">
        <f t="shared" si="189"/>
        <v>1</v>
      </c>
      <c r="BH35" s="159">
        <f t="shared" si="190"/>
        <v>1</v>
      </c>
      <c r="BI35" s="160">
        <f t="shared" si="191"/>
        <v>27117100</v>
      </c>
      <c r="BJ35" s="161">
        <f t="shared" si="192"/>
        <v>0</v>
      </c>
      <c r="BM35" s="181" t="s">
        <v>173</v>
      </c>
      <c r="BN35" s="210" t="s">
        <v>237</v>
      </c>
      <c r="BO35" s="217" t="s">
        <v>238</v>
      </c>
      <c r="BP35" s="210" t="s">
        <v>174</v>
      </c>
      <c r="BQ35" s="210">
        <v>1</v>
      </c>
      <c r="BR35" s="255">
        <v>27117100</v>
      </c>
      <c r="BS35" s="256">
        <f>BQ35*BR35</f>
        <v>27117100</v>
      </c>
      <c r="BT35" s="158">
        <f t="shared" si="193"/>
        <v>1</v>
      </c>
      <c r="BU35" s="159">
        <f t="shared" si="194"/>
        <v>1</v>
      </c>
      <c r="BV35" s="159">
        <f t="shared" si="195"/>
        <v>1</v>
      </c>
      <c r="BW35" s="159">
        <f t="shared" si="196"/>
        <v>1</v>
      </c>
      <c r="BX35" s="159">
        <f t="shared" si="197"/>
        <v>1</v>
      </c>
      <c r="BY35" s="159">
        <f t="shared" si="198"/>
        <v>1</v>
      </c>
      <c r="BZ35" s="159">
        <f t="shared" si="199"/>
        <v>1</v>
      </c>
      <c r="CA35" s="160">
        <f t="shared" si="200"/>
        <v>27117100</v>
      </c>
      <c r="CB35" s="161">
        <f t="shared" si="201"/>
        <v>0</v>
      </c>
    </row>
    <row r="36" spans="1:80" s="187" customFormat="1" ht="75" customHeight="1">
      <c r="A36" s="70"/>
      <c r="B36" s="181" t="s">
        <v>175</v>
      </c>
      <c r="C36" s="222" t="s">
        <v>213</v>
      </c>
      <c r="D36" s="223" t="s">
        <v>239</v>
      </c>
      <c r="E36" s="210" t="s">
        <v>174</v>
      </c>
      <c r="F36" s="210">
        <v>12</v>
      </c>
      <c r="G36" s="218"/>
      <c r="H36" s="219">
        <f>F36*G36</f>
        <v>0</v>
      </c>
      <c r="I36" s="70"/>
      <c r="J36" s="70"/>
      <c r="K36" s="181" t="s">
        <v>175</v>
      </c>
      <c r="L36" s="244" t="s">
        <v>213</v>
      </c>
      <c r="M36" s="245" t="s">
        <v>239</v>
      </c>
      <c r="N36" s="210" t="s">
        <v>174</v>
      </c>
      <c r="O36" s="210">
        <v>12</v>
      </c>
      <c r="P36" s="237">
        <v>503000</v>
      </c>
      <c r="Q36" s="238">
        <f>O36*P36</f>
        <v>6036000</v>
      </c>
      <c r="R36" s="158">
        <f t="shared" si="166"/>
        <v>1</v>
      </c>
      <c r="S36" s="159">
        <v>1</v>
      </c>
      <c r="T36" s="159">
        <f t="shared" si="168"/>
        <v>1</v>
      </c>
      <c r="U36" s="159">
        <v>1</v>
      </c>
      <c r="V36" s="159">
        <f t="shared" si="170"/>
        <v>1</v>
      </c>
      <c r="W36" s="159">
        <f t="shared" si="171"/>
        <v>1</v>
      </c>
      <c r="X36" s="159">
        <f t="shared" si="172"/>
        <v>1</v>
      </c>
      <c r="Y36" s="160">
        <f t="shared" si="173"/>
        <v>6036000</v>
      </c>
      <c r="Z36" s="161">
        <f t="shared" si="174"/>
        <v>0</v>
      </c>
      <c r="AA36" s="156"/>
      <c r="AB36" s="156"/>
      <c r="AC36" s="181" t="s">
        <v>175</v>
      </c>
      <c r="AD36" s="248" t="s">
        <v>213</v>
      </c>
      <c r="AE36" s="249" t="s">
        <v>239</v>
      </c>
      <c r="AF36" s="210" t="s">
        <v>174</v>
      </c>
      <c r="AG36" s="210">
        <v>12</v>
      </c>
      <c r="AH36" s="218">
        <v>1400000</v>
      </c>
      <c r="AI36" s="219">
        <f>AG36*AH36</f>
        <v>16800000</v>
      </c>
      <c r="AJ36" s="158">
        <f t="shared" si="175"/>
        <v>1</v>
      </c>
      <c r="AK36" s="159">
        <v>1</v>
      </c>
      <c r="AL36" s="159">
        <f t="shared" si="177"/>
        <v>1</v>
      </c>
      <c r="AM36" s="159">
        <v>1</v>
      </c>
      <c r="AN36" s="159">
        <f t="shared" si="179"/>
        <v>1</v>
      </c>
      <c r="AO36" s="159">
        <f t="shared" si="180"/>
        <v>1</v>
      </c>
      <c r="AP36" s="159">
        <f t="shared" si="181"/>
        <v>1</v>
      </c>
      <c r="AQ36" s="160">
        <f t="shared" si="182"/>
        <v>16800000</v>
      </c>
      <c r="AR36" s="161">
        <f t="shared" si="183"/>
        <v>0</v>
      </c>
      <c r="AU36" s="181" t="s">
        <v>175</v>
      </c>
      <c r="AV36" s="244" t="s">
        <v>213</v>
      </c>
      <c r="AW36" s="245" t="s">
        <v>239</v>
      </c>
      <c r="AX36" s="210" t="s">
        <v>174</v>
      </c>
      <c r="AY36" s="210">
        <v>12</v>
      </c>
      <c r="AZ36" s="255">
        <v>789300</v>
      </c>
      <c r="BA36" s="256">
        <f>AY36*AZ36</f>
        <v>9471600</v>
      </c>
      <c r="BB36" s="158">
        <f t="shared" si="184"/>
        <v>1</v>
      </c>
      <c r="BC36" s="159">
        <v>1</v>
      </c>
      <c r="BD36" s="159">
        <f t="shared" si="186"/>
        <v>1</v>
      </c>
      <c r="BE36" s="159">
        <v>1</v>
      </c>
      <c r="BF36" s="159">
        <f t="shared" si="188"/>
        <v>1</v>
      </c>
      <c r="BG36" s="159">
        <f t="shared" si="189"/>
        <v>1</v>
      </c>
      <c r="BH36" s="159">
        <f t="shared" si="190"/>
        <v>1</v>
      </c>
      <c r="BI36" s="160">
        <f t="shared" si="191"/>
        <v>9471600</v>
      </c>
      <c r="BJ36" s="161">
        <f t="shared" si="192"/>
        <v>0</v>
      </c>
      <c r="BM36" s="181" t="s">
        <v>175</v>
      </c>
      <c r="BN36" s="244" t="s">
        <v>213</v>
      </c>
      <c r="BO36" s="245" t="s">
        <v>239</v>
      </c>
      <c r="BP36" s="210" t="s">
        <v>174</v>
      </c>
      <c r="BQ36" s="210">
        <v>12</v>
      </c>
      <c r="BR36" s="255">
        <v>789300</v>
      </c>
      <c r="BS36" s="256">
        <f>BQ36*BR36</f>
        <v>9471600</v>
      </c>
      <c r="BT36" s="158">
        <f t="shared" si="193"/>
        <v>1</v>
      </c>
      <c r="BU36" s="159">
        <v>1</v>
      </c>
      <c r="BV36" s="159">
        <f t="shared" si="195"/>
        <v>1</v>
      </c>
      <c r="BW36" s="159">
        <v>1</v>
      </c>
      <c r="BX36" s="159">
        <f t="shared" si="197"/>
        <v>1</v>
      </c>
      <c r="BY36" s="159">
        <f t="shared" si="198"/>
        <v>1</v>
      </c>
      <c r="BZ36" s="159">
        <f t="shared" si="199"/>
        <v>1</v>
      </c>
      <c r="CA36" s="160">
        <f t="shared" si="200"/>
        <v>9471600</v>
      </c>
      <c r="CB36" s="161">
        <f t="shared" si="201"/>
        <v>0</v>
      </c>
    </row>
    <row r="37" spans="1:80" s="187" customFormat="1" ht="242.25" customHeight="1">
      <c r="A37" s="70"/>
      <c r="B37" s="181" t="s">
        <v>173</v>
      </c>
      <c r="C37" s="222" t="s">
        <v>240</v>
      </c>
      <c r="D37" s="224" t="s">
        <v>241</v>
      </c>
      <c r="E37" s="210" t="s">
        <v>174</v>
      </c>
      <c r="F37" s="210">
        <v>2</v>
      </c>
      <c r="G37" s="218"/>
      <c r="H37" s="219">
        <f>F37*G37</f>
        <v>0</v>
      </c>
      <c r="I37" s="70"/>
      <c r="J37" s="70"/>
      <c r="K37" s="181" t="s">
        <v>173</v>
      </c>
      <c r="L37" s="244" t="s">
        <v>240</v>
      </c>
      <c r="M37" s="246" t="s">
        <v>241</v>
      </c>
      <c r="N37" s="210" t="s">
        <v>174</v>
      </c>
      <c r="O37" s="210">
        <v>2</v>
      </c>
      <c r="P37" s="237">
        <v>55629000</v>
      </c>
      <c r="Q37" s="238">
        <f>O37*P37</f>
        <v>111258000</v>
      </c>
      <c r="R37" s="158">
        <f t="shared" si="166"/>
        <v>1</v>
      </c>
      <c r="S37" s="159">
        <f t="shared" si="167"/>
        <v>1</v>
      </c>
      <c r="T37" s="159">
        <f t="shared" si="168"/>
        <v>1</v>
      </c>
      <c r="U37" s="159">
        <f t="shared" si="169"/>
        <v>1</v>
      </c>
      <c r="V37" s="159">
        <f t="shared" si="170"/>
        <v>1</v>
      </c>
      <c r="W37" s="159">
        <f t="shared" si="171"/>
        <v>1</v>
      </c>
      <c r="X37" s="159">
        <f t="shared" si="172"/>
        <v>1</v>
      </c>
      <c r="Y37" s="160">
        <f t="shared" si="173"/>
        <v>111258000</v>
      </c>
      <c r="Z37" s="161">
        <f t="shared" si="174"/>
        <v>0</v>
      </c>
      <c r="AA37" s="156"/>
      <c r="AB37" s="156"/>
      <c r="AC37" s="181" t="s">
        <v>173</v>
      </c>
      <c r="AD37" s="250" t="s">
        <v>240</v>
      </c>
      <c r="AE37" s="251" t="s">
        <v>258</v>
      </c>
      <c r="AF37" s="252" t="s">
        <v>174</v>
      </c>
      <c r="AG37" s="252">
        <v>2</v>
      </c>
      <c r="AH37" s="253">
        <v>62000000</v>
      </c>
      <c r="AI37" s="254">
        <f>AG37*AH37</f>
        <v>124000000</v>
      </c>
      <c r="AJ37" s="158">
        <f t="shared" si="175"/>
        <v>1</v>
      </c>
      <c r="AK37" s="159">
        <v>1</v>
      </c>
      <c r="AL37" s="159">
        <f t="shared" si="177"/>
        <v>1</v>
      </c>
      <c r="AM37" s="159">
        <f t="shared" si="178"/>
        <v>1</v>
      </c>
      <c r="AN37" s="159">
        <f t="shared" si="179"/>
        <v>1</v>
      </c>
      <c r="AO37" s="159">
        <f t="shared" si="180"/>
        <v>1</v>
      </c>
      <c r="AP37" s="159">
        <f t="shared" si="181"/>
        <v>1</v>
      </c>
      <c r="AQ37" s="160">
        <f t="shared" si="182"/>
        <v>124000000</v>
      </c>
      <c r="AR37" s="161">
        <f t="shared" si="183"/>
        <v>0</v>
      </c>
      <c r="AU37" s="181" t="s">
        <v>173</v>
      </c>
      <c r="AV37" s="244" t="s">
        <v>240</v>
      </c>
      <c r="AW37" s="246" t="s">
        <v>241</v>
      </c>
      <c r="AX37" s="210" t="s">
        <v>174</v>
      </c>
      <c r="AY37" s="210">
        <v>2</v>
      </c>
      <c r="AZ37" s="255">
        <v>120699300</v>
      </c>
      <c r="BA37" s="256">
        <f>AY37*AZ37</f>
        <v>241398600</v>
      </c>
      <c r="BB37" s="158">
        <f t="shared" si="184"/>
        <v>1</v>
      </c>
      <c r="BC37" s="159">
        <f t="shared" si="185"/>
        <v>1</v>
      </c>
      <c r="BD37" s="159">
        <f t="shared" si="186"/>
        <v>1</v>
      </c>
      <c r="BE37" s="159">
        <f t="shared" si="187"/>
        <v>1</v>
      </c>
      <c r="BF37" s="159">
        <f t="shared" si="188"/>
        <v>1</v>
      </c>
      <c r="BG37" s="159">
        <f t="shared" si="189"/>
        <v>1</v>
      </c>
      <c r="BH37" s="159">
        <f t="shared" si="190"/>
        <v>1</v>
      </c>
      <c r="BI37" s="160">
        <f t="shared" si="191"/>
        <v>241398600</v>
      </c>
      <c r="BJ37" s="161">
        <f t="shared" si="192"/>
        <v>0</v>
      </c>
      <c r="BM37" s="181" t="s">
        <v>173</v>
      </c>
      <c r="BN37" s="244" t="s">
        <v>240</v>
      </c>
      <c r="BO37" s="246" t="s">
        <v>241</v>
      </c>
      <c r="BP37" s="210" t="s">
        <v>174</v>
      </c>
      <c r="BQ37" s="210">
        <v>2</v>
      </c>
      <c r="BR37" s="255">
        <v>120699300</v>
      </c>
      <c r="BS37" s="256">
        <f>BQ37*BR37</f>
        <v>241398600</v>
      </c>
      <c r="BT37" s="158">
        <f t="shared" si="193"/>
        <v>1</v>
      </c>
      <c r="BU37" s="159">
        <f t="shared" si="194"/>
        <v>1</v>
      </c>
      <c r="BV37" s="159">
        <f t="shared" si="195"/>
        <v>1</v>
      </c>
      <c r="BW37" s="159">
        <f t="shared" si="196"/>
        <v>1</v>
      </c>
      <c r="BX37" s="159">
        <f t="shared" si="197"/>
        <v>1</v>
      </c>
      <c r="BY37" s="159">
        <f t="shared" si="198"/>
        <v>1</v>
      </c>
      <c r="BZ37" s="159">
        <f t="shared" si="199"/>
        <v>1</v>
      </c>
      <c r="CA37" s="160">
        <f t="shared" si="200"/>
        <v>241398600</v>
      </c>
      <c r="CB37" s="161">
        <f t="shared" si="201"/>
        <v>0</v>
      </c>
    </row>
    <row r="38" spans="1:80" s="187" customFormat="1" ht="13.5">
      <c r="A38" s="70"/>
      <c r="B38" s="181"/>
      <c r="C38" s="215" t="s">
        <v>242</v>
      </c>
      <c r="D38" s="215"/>
      <c r="E38" s="215"/>
      <c r="F38" s="215"/>
      <c r="G38" s="215"/>
      <c r="H38" s="216">
        <f>SUM(H34:H37)</f>
        <v>0</v>
      </c>
      <c r="I38" s="70"/>
      <c r="J38" s="70"/>
      <c r="K38" s="181"/>
      <c r="L38" s="215" t="s">
        <v>242</v>
      </c>
      <c r="M38" s="215"/>
      <c r="N38" s="215"/>
      <c r="O38" s="215"/>
      <c r="P38" s="215"/>
      <c r="Q38" s="216">
        <f>SUM(Q34:Q37)</f>
        <v>180850000</v>
      </c>
      <c r="R38" s="203"/>
      <c r="S38" s="159"/>
      <c r="T38" s="159"/>
      <c r="U38" s="159"/>
      <c r="V38" s="159"/>
      <c r="W38" s="159"/>
      <c r="X38" s="159"/>
      <c r="Y38" s="204"/>
      <c r="Z38" s="205"/>
      <c r="AA38" s="156"/>
      <c r="AB38" s="70"/>
      <c r="AC38" s="181"/>
      <c r="AD38" s="215" t="s">
        <v>242</v>
      </c>
      <c r="AE38" s="215"/>
      <c r="AF38" s="215"/>
      <c r="AG38" s="215"/>
      <c r="AH38" s="215"/>
      <c r="AI38" s="216">
        <f>SUM(AI34:AI37)</f>
        <v>454300000</v>
      </c>
      <c r="AJ38" s="203"/>
      <c r="AK38" s="159"/>
      <c r="AL38" s="159"/>
      <c r="AM38" s="159"/>
      <c r="AN38" s="159"/>
      <c r="AO38" s="159"/>
      <c r="AP38" s="159"/>
      <c r="AQ38" s="204"/>
      <c r="AR38" s="205"/>
      <c r="AU38" s="181"/>
      <c r="AV38" s="215" t="s">
        <v>242</v>
      </c>
      <c r="AW38" s="215"/>
      <c r="AX38" s="215"/>
      <c r="AY38" s="215"/>
      <c r="AZ38" s="215"/>
      <c r="BA38" s="216">
        <f>SUM(BA34:BA37)</f>
        <v>502669500</v>
      </c>
      <c r="BB38" s="203"/>
      <c r="BC38" s="159"/>
      <c r="BD38" s="159"/>
      <c r="BE38" s="159"/>
      <c r="BF38" s="159"/>
      <c r="BG38" s="159"/>
      <c r="BH38" s="159"/>
      <c r="BI38" s="204"/>
      <c r="BJ38" s="205"/>
      <c r="BM38" s="181"/>
      <c r="BN38" s="215" t="s">
        <v>242</v>
      </c>
      <c r="BO38" s="215"/>
      <c r="BP38" s="215"/>
      <c r="BQ38" s="215"/>
      <c r="BR38" s="215"/>
      <c r="BS38" s="216">
        <f>SUM(BS34:BS37)</f>
        <v>502669500</v>
      </c>
      <c r="BT38" s="203"/>
      <c r="BU38" s="159"/>
      <c r="BV38" s="159"/>
      <c r="BW38" s="159"/>
      <c r="BX38" s="159"/>
      <c r="BY38" s="159"/>
      <c r="BZ38" s="159"/>
      <c r="CA38" s="204"/>
      <c r="CB38" s="205"/>
    </row>
    <row r="39" spans="1:80" s="187" customFormat="1" ht="31.5">
      <c r="A39" s="70"/>
      <c r="B39" s="225"/>
      <c r="C39" s="225"/>
      <c r="D39" s="226"/>
      <c r="E39" s="227"/>
      <c r="F39" s="228" t="s">
        <v>243</v>
      </c>
      <c r="G39" s="229"/>
      <c r="H39" s="230">
        <f>SUM(H15+H20+H23+H29+H32+H38)</f>
        <v>0</v>
      </c>
      <c r="I39" s="70"/>
      <c r="J39" s="70"/>
      <c r="K39" s="225"/>
      <c r="L39" s="225"/>
      <c r="M39" s="226"/>
      <c r="N39" s="227"/>
      <c r="O39" s="228" t="s">
        <v>243</v>
      </c>
      <c r="P39" s="229"/>
      <c r="Q39" s="230">
        <f>SUM(Q15+Q20+Q23+Q29+Q32+Q38)</f>
        <v>285703000</v>
      </c>
      <c r="R39" s="203"/>
      <c r="S39" s="159"/>
      <c r="T39" s="159"/>
      <c r="U39" s="159"/>
      <c r="V39" s="159"/>
      <c r="W39" s="159"/>
      <c r="X39" s="159"/>
      <c r="Y39" s="162" t="s">
        <v>91</v>
      </c>
      <c r="Z39" s="163">
        <f>SUM(Z14:Z38)</f>
        <v>0</v>
      </c>
      <c r="AA39" s="156"/>
      <c r="AB39" s="70"/>
      <c r="AC39" s="225"/>
      <c r="AD39" s="225"/>
      <c r="AE39" s="226"/>
      <c r="AF39" s="227"/>
      <c r="AG39" s="228" t="s">
        <v>243</v>
      </c>
      <c r="AH39" s="229"/>
      <c r="AI39" s="230">
        <f>SUM(AI15+AI20+AI23+AI29+AI32+AI38)</f>
        <v>613000000</v>
      </c>
      <c r="AJ39" s="203"/>
      <c r="AK39" s="159"/>
      <c r="AL39" s="159"/>
      <c r="AM39" s="159"/>
      <c r="AN39" s="159"/>
      <c r="AO39" s="159"/>
      <c r="AP39" s="159"/>
      <c r="AQ39" s="162" t="s">
        <v>91</v>
      </c>
      <c r="AR39" s="163">
        <f>SUM(AR14:AR38)</f>
        <v>0</v>
      </c>
      <c r="AU39" s="225"/>
      <c r="AV39" s="225"/>
      <c r="AW39" s="226"/>
      <c r="AX39" s="227"/>
      <c r="AY39" s="228" t="s">
        <v>243</v>
      </c>
      <c r="AZ39" s="229"/>
      <c r="BA39" s="230">
        <f>SUM(BA15+BA20+BA23+BA29+BA32+BA38)</f>
        <v>669329600</v>
      </c>
      <c r="BB39" s="203"/>
      <c r="BC39" s="159"/>
      <c r="BD39" s="159"/>
      <c r="BE39" s="159"/>
      <c r="BF39" s="159"/>
      <c r="BG39" s="159"/>
      <c r="BH39" s="159"/>
      <c r="BI39" s="162" t="s">
        <v>91</v>
      </c>
      <c r="BJ39" s="163">
        <f>SUM(BJ14:BJ38)</f>
        <v>0</v>
      </c>
      <c r="BM39" s="225"/>
      <c r="BN39" s="225"/>
      <c r="BO39" s="226"/>
      <c r="BP39" s="227"/>
      <c r="BQ39" s="228" t="s">
        <v>243</v>
      </c>
      <c r="BR39" s="229"/>
      <c r="BS39" s="230">
        <f>SUM(BS15+BS20+BS23+BS29+BS32+BS38)</f>
        <v>669329600</v>
      </c>
      <c r="BT39" s="203"/>
      <c r="BU39" s="159"/>
      <c r="BV39" s="159"/>
      <c r="BW39" s="159"/>
      <c r="BX39" s="159"/>
      <c r="BY39" s="159"/>
      <c r="BZ39" s="159"/>
      <c r="CA39" s="162" t="s">
        <v>91</v>
      </c>
      <c r="CB39" s="163">
        <f>SUM(CB14:CB38)</f>
        <v>0</v>
      </c>
    </row>
    <row r="40" spans="1:80" s="187" customFormat="1" ht="14.25">
      <c r="A40" s="70"/>
      <c r="B40" s="225"/>
      <c r="C40" s="225"/>
      <c r="D40" s="226"/>
      <c r="E40" s="227"/>
      <c r="F40" s="231" t="s">
        <v>92</v>
      </c>
      <c r="G40" s="232"/>
      <c r="H40" s="233">
        <f>H39*19%</f>
        <v>0</v>
      </c>
      <c r="I40" s="70"/>
      <c r="J40" s="70"/>
      <c r="K40" s="225"/>
      <c r="L40" s="225"/>
      <c r="M40" s="226"/>
      <c r="N40" s="227"/>
      <c r="O40" s="231" t="s">
        <v>92</v>
      </c>
      <c r="P40" s="232"/>
      <c r="Q40" s="233">
        <f>Q39*19%</f>
        <v>54283570</v>
      </c>
      <c r="R40" s="203"/>
      <c r="S40" s="159"/>
      <c r="T40" s="159"/>
      <c r="U40" s="159"/>
      <c r="V40" s="159"/>
      <c r="W40" s="159"/>
      <c r="X40" s="159"/>
      <c r="Y40" s="494" t="s">
        <v>93</v>
      </c>
      <c r="Z40" s="496">
        <f>IFERROR((Z39/Q39),0)</f>
        <v>0</v>
      </c>
      <c r="AA40" s="156"/>
      <c r="AB40" s="70"/>
      <c r="AC40" s="225"/>
      <c r="AD40" s="225"/>
      <c r="AE40" s="226"/>
      <c r="AF40" s="227"/>
      <c r="AG40" s="231" t="s">
        <v>92</v>
      </c>
      <c r="AH40" s="232"/>
      <c r="AI40" s="233">
        <f>AI39*19%</f>
        <v>116470000</v>
      </c>
      <c r="AJ40" s="203"/>
      <c r="AK40" s="159"/>
      <c r="AL40" s="159"/>
      <c r="AM40" s="159"/>
      <c r="AN40" s="159"/>
      <c r="AO40" s="159"/>
      <c r="AP40" s="159"/>
      <c r="AQ40" s="494" t="s">
        <v>93</v>
      </c>
      <c r="AR40" s="496">
        <f>IFERROR((AR39/AI39),0)</f>
        <v>0</v>
      </c>
      <c r="AU40" s="225"/>
      <c r="AV40" s="225"/>
      <c r="AW40" s="226"/>
      <c r="AX40" s="227"/>
      <c r="AY40" s="231" t="s">
        <v>92</v>
      </c>
      <c r="AZ40" s="232"/>
      <c r="BA40" s="233">
        <f>BA39*19%</f>
        <v>127172624</v>
      </c>
      <c r="BB40" s="203"/>
      <c r="BC40" s="159"/>
      <c r="BD40" s="159"/>
      <c r="BE40" s="159"/>
      <c r="BF40" s="159"/>
      <c r="BG40" s="159"/>
      <c r="BH40" s="159"/>
      <c r="BI40" s="494" t="s">
        <v>93</v>
      </c>
      <c r="BJ40" s="496">
        <f>IFERROR((BJ39/BA39),0)</f>
        <v>0</v>
      </c>
      <c r="BM40" s="225"/>
      <c r="BN40" s="225"/>
      <c r="BO40" s="226"/>
      <c r="BP40" s="227"/>
      <c r="BQ40" s="231" t="s">
        <v>92</v>
      </c>
      <c r="BR40" s="232"/>
      <c r="BS40" s="233">
        <f>BS39*19%</f>
        <v>127172624</v>
      </c>
      <c r="BT40" s="203"/>
      <c r="BU40" s="159"/>
      <c r="BV40" s="159"/>
      <c r="BW40" s="159"/>
      <c r="BX40" s="159"/>
      <c r="BY40" s="159"/>
      <c r="BZ40" s="159"/>
      <c r="CA40" s="494" t="s">
        <v>93</v>
      </c>
      <c r="CB40" s="496">
        <f>IFERROR((CB39/BS39),0)</f>
        <v>0</v>
      </c>
    </row>
    <row r="41" spans="1:80" s="187" customFormat="1">
      <c r="A41" s="70"/>
      <c r="B41" s="225"/>
      <c r="C41" s="225"/>
      <c r="D41" s="226"/>
      <c r="E41" s="227"/>
      <c r="F41" s="234" t="s">
        <v>244</v>
      </c>
      <c r="G41" s="235"/>
      <c r="H41" s="236">
        <f>H40+H39</f>
        <v>0</v>
      </c>
      <c r="I41" s="70"/>
      <c r="J41" s="70"/>
      <c r="K41" s="225"/>
      <c r="L41" s="225"/>
      <c r="M41" s="226"/>
      <c r="N41" s="227"/>
      <c r="O41" s="234" t="s">
        <v>244</v>
      </c>
      <c r="P41" s="235"/>
      <c r="Q41" s="236">
        <f>Q40+Q39</f>
        <v>339986570</v>
      </c>
      <c r="R41" s="203"/>
      <c r="S41" s="159"/>
      <c r="T41" s="159"/>
      <c r="U41" s="159"/>
      <c r="V41" s="159"/>
      <c r="W41" s="159"/>
      <c r="X41" s="159"/>
      <c r="Y41" s="495"/>
      <c r="Z41" s="495"/>
      <c r="AA41" s="156"/>
      <c r="AB41" s="70"/>
      <c r="AC41" s="225"/>
      <c r="AD41" s="225"/>
      <c r="AE41" s="226"/>
      <c r="AF41" s="227"/>
      <c r="AG41" s="234" t="s">
        <v>244</v>
      </c>
      <c r="AH41" s="235"/>
      <c r="AI41" s="236">
        <f>AI40+AI39</f>
        <v>729470000</v>
      </c>
      <c r="AJ41" s="203"/>
      <c r="AK41" s="159"/>
      <c r="AL41" s="159"/>
      <c r="AM41" s="159"/>
      <c r="AN41" s="159"/>
      <c r="AO41" s="159"/>
      <c r="AP41" s="159"/>
      <c r="AQ41" s="495"/>
      <c r="AR41" s="495"/>
      <c r="AU41" s="225"/>
      <c r="AV41" s="225"/>
      <c r="AW41" s="226"/>
      <c r="AX41" s="227"/>
      <c r="AY41" s="234" t="s">
        <v>244</v>
      </c>
      <c r="AZ41" s="235"/>
      <c r="BA41" s="236">
        <f>BA40+BA39</f>
        <v>796502224</v>
      </c>
      <c r="BB41" s="203"/>
      <c r="BC41" s="159"/>
      <c r="BD41" s="159"/>
      <c r="BE41" s="159"/>
      <c r="BF41" s="159"/>
      <c r="BG41" s="159"/>
      <c r="BH41" s="159"/>
      <c r="BI41" s="495"/>
      <c r="BJ41" s="495"/>
      <c r="BM41" s="225"/>
      <c r="BN41" s="225"/>
      <c r="BO41" s="226"/>
      <c r="BP41" s="227"/>
      <c r="BQ41" s="234" t="s">
        <v>244</v>
      </c>
      <c r="BR41" s="235"/>
      <c r="BS41" s="236">
        <f>BS40+BS39</f>
        <v>796502224</v>
      </c>
      <c r="BT41" s="203"/>
      <c r="BU41" s="159"/>
      <c r="BV41" s="159"/>
      <c r="BW41" s="159"/>
      <c r="BX41" s="159"/>
      <c r="BY41" s="159"/>
      <c r="BZ41" s="159"/>
      <c r="CA41" s="495"/>
      <c r="CB41" s="495"/>
    </row>
    <row r="42" spans="1:80" ht="12.75" customHeight="1">
      <c r="A42" s="70"/>
      <c r="B42" s="164"/>
      <c r="C42" s="165"/>
      <c r="D42" s="165"/>
      <c r="E42" s="165"/>
      <c r="F42" s="165"/>
      <c r="G42" s="165"/>
      <c r="H42" s="165"/>
      <c r="I42" s="165"/>
      <c r="J42" s="165"/>
      <c r="K42" s="165"/>
      <c r="L42" s="165"/>
      <c r="M42" s="165"/>
      <c r="N42" s="165"/>
      <c r="O42" s="165"/>
      <c r="P42" s="165"/>
      <c r="Q42" s="165"/>
      <c r="R42" s="70"/>
      <c r="S42" s="70"/>
      <c r="T42" s="70"/>
      <c r="U42" s="70"/>
      <c r="V42" s="70"/>
      <c r="W42" s="70"/>
      <c r="X42" s="70"/>
      <c r="Y42" s="70"/>
      <c r="Z42" s="70"/>
      <c r="AA42" s="70"/>
      <c r="AB42" s="70"/>
      <c r="AC42" s="165"/>
      <c r="AD42" s="165"/>
      <c r="AE42" s="165"/>
      <c r="AF42" s="165"/>
      <c r="AG42" s="165"/>
      <c r="AH42" s="165"/>
      <c r="AI42" s="165"/>
      <c r="AJ42" s="70"/>
      <c r="AK42" s="70"/>
      <c r="AL42" s="70"/>
      <c r="AM42" s="70"/>
      <c r="AN42" s="70"/>
      <c r="AO42" s="70"/>
      <c r="AP42" s="70"/>
      <c r="AQ42" s="70"/>
      <c r="AR42" s="70"/>
      <c r="AU42" s="165"/>
      <c r="AV42" s="165"/>
      <c r="AW42" s="165"/>
      <c r="AX42" s="165"/>
      <c r="AY42" s="165"/>
      <c r="AZ42" s="165"/>
      <c r="BA42" s="165"/>
      <c r="BB42" s="70"/>
      <c r="BC42" s="70"/>
      <c r="BD42" s="70"/>
      <c r="BE42" s="70"/>
      <c r="BF42" s="70"/>
      <c r="BG42" s="70"/>
      <c r="BH42" s="70"/>
      <c r="BI42" s="70"/>
      <c r="BJ42" s="70"/>
      <c r="BM42" s="165"/>
      <c r="BN42" s="165"/>
      <c r="BO42" s="165"/>
      <c r="BP42" s="165"/>
      <c r="BQ42" s="165"/>
      <c r="BR42" s="165"/>
      <c r="BS42" s="165"/>
      <c r="BT42" s="70"/>
      <c r="BU42" s="70"/>
      <c r="BV42" s="70"/>
      <c r="BW42" s="70"/>
      <c r="BX42" s="70"/>
      <c r="BY42" s="70"/>
      <c r="BZ42" s="70"/>
      <c r="CA42" s="70"/>
      <c r="CB42" s="70"/>
    </row>
    <row r="43" spans="1:80" ht="12.75" customHeight="1" thickBot="1">
      <c r="A43" s="166"/>
      <c r="B43" s="166"/>
      <c r="C43" s="166"/>
      <c r="D43" s="166"/>
      <c r="E43" s="166"/>
      <c r="F43" s="166"/>
      <c r="G43" s="166"/>
      <c r="H43" s="167"/>
      <c r="I43" s="166"/>
      <c r="J43" s="166"/>
      <c r="K43" s="166"/>
      <c r="L43" s="166"/>
      <c r="M43" s="166"/>
      <c r="N43" s="168" t="s">
        <v>94</v>
      </c>
      <c r="O43" s="169">
        <v>0</v>
      </c>
      <c r="P43" s="170"/>
      <c r="Q43" s="171"/>
      <c r="R43" s="170"/>
      <c r="S43" s="170"/>
      <c r="T43" s="170"/>
      <c r="U43" s="170"/>
      <c r="V43" s="170"/>
      <c r="W43" s="170"/>
      <c r="X43" s="170"/>
      <c r="Y43" s="170"/>
      <c r="Z43" s="170"/>
      <c r="AA43" s="170"/>
      <c r="AB43" s="170"/>
      <c r="AC43" s="166"/>
      <c r="AD43" s="166"/>
      <c r="AE43" s="166"/>
      <c r="AF43" s="168" t="s">
        <v>94</v>
      </c>
      <c r="AG43" s="169">
        <v>0</v>
      </c>
      <c r="AH43" s="170"/>
      <c r="AI43" s="171"/>
      <c r="AJ43" s="170"/>
      <c r="AK43" s="170"/>
      <c r="AL43" s="170"/>
      <c r="AM43" s="170"/>
      <c r="AN43" s="170"/>
      <c r="AO43" s="170"/>
      <c r="AP43" s="170"/>
      <c r="AQ43" s="170"/>
      <c r="AR43" s="170"/>
      <c r="AU43" s="166"/>
      <c r="AV43" s="166"/>
      <c r="AW43" s="166"/>
      <c r="AX43" s="168" t="s">
        <v>94</v>
      </c>
      <c r="AY43" s="169">
        <v>0</v>
      </c>
      <c r="AZ43" s="170"/>
      <c r="BA43" s="171"/>
      <c r="BB43" s="170"/>
      <c r="BC43" s="170"/>
      <c r="BD43" s="170"/>
      <c r="BE43" s="170"/>
      <c r="BF43" s="170"/>
      <c r="BG43" s="170"/>
      <c r="BH43" s="170"/>
      <c r="BI43" s="170"/>
      <c r="BJ43" s="170"/>
      <c r="BM43" s="166"/>
      <c r="BN43" s="166"/>
      <c r="BO43" s="166"/>
      <c r="BP43" s="168" t="s">
        <v>94</v>
      </c>
      <c r="BQ43" s="169">
        <v>0</v>
      </c>
      <c r="BR43" s="170"/>
      <c r="BS43" s="171"/>
      <c r="BT43" s="170"/>
      <c r="BU43" s="170"/>
      <c r="BV43" s="170"/>
      <c r="BW43" s="170"/>
      <c r="BX43" s="170"/>
      <c r="BY43" s="170"/>
      <c r="BZ43" s="170"/>
      <c r="CA43" s="170"/>
      <c r="CB43" s="170"/>
    </row>
    <row r="44" spans="1:80" ht="35.25" customHeight="1" thickBot="1">
      <c r="A44" s="70"/>
      <c r="B44" s="70"/>
      <c r="C44" s="70"/>
      <c r="D44" s="70"/>
      <c r="E44" s="70"/>
      <c r="F44" s="521" t="s">
        <v>95</v>
      </c>
      <c r="G44" s="424"/>
      <c r="H44" s="153"/>
      <c r="I44" s="153"/>
      <c r="J44" s="70"/>
      <c r="K44" s="497" t="str">
        <f>M2</f>
        <v>NORLAB S.A.S</v>
      </c>
      <c r="L44" s="498"/>
      <c r="M44" s="498"/>
      <c r="N44" s="498"/>
      <c r="O44" s="498"/>
      <c r="P44" s="499"/>
      <c r="Q44" s="70"/>
      <c r="R44" s="70"/>
      <c r="S44" s="70"/>
      <c r="T44" s="70"/>
      <c r="U44" s="70"/>
      <c r="V44" s="70"/>
      <c r="W44" s="70"/>
      <c r="X44" s="70"/>
      <c r="Y44" s="70"/>
      <c r="Z44" s="70"/>
      <c r="AA44" s="70"/>
      <c r="AB44" s="70"/>
      <c r="AC44" s="497" t="str">
        <f>AE2</f>
        <v>LABBRANDS S.A.S</v>
      </c>
      <c r="AD44" s="498"/>
      <c r="AE44" s="498"/>
      <c r="AF44" s="498"/>
      <c r="AG44" s="498"/>
      <c r="AH44" s="499"/>
      <c r="AI44" s="70"/>
      <c r="AJ44" s="70"/>
      <c r="AK44" s="70"/>
      <c r="AL44" s="70"/>
      <c r="AM44" s="70"/>
      <c r="AN44" s="70"/>
      <c r="AO44" s="70"/>
      <c r="AP44" s="70"/>
      <c r="AQ44" s="70"/>
      <c r="AR44" s="70"/>
      <c r="AU44" s="497" t="str">
        <f>AW2</f>
        <v>AVANTIKA COLOMBIA S.A.S</v>
      </c>
      <c r="AV44" s="498"/>
      <c r="AW44" s="498"/>
      <c r="AX44" s="498"/>
      <c r="AY44" s="498"/>
      <c r="AZ44" s="499"/>
      <c r="BA44" s="70"/>
      <c r="BB44" s="70"/>
      <c r="BC44" s="70"/>
      <c r="BD44" s="70"/>
      <c r="BE44" s="70"/>
      <c r="BF44" s="70"/>
      <c r="BG44" s="70"/>
      <c r="BH44" s="70"/>
      <c r="BI44" s="70"/>
      <c r="BJ44" s="70"/>
      <c r="BM44" s="497" t="str">
        <f>BO2</f>
        <v>AVANTIKA COLOMBIA S.A.S</v>
      </c>
      <c r="BN44" s="498"/>
      <c r="BO44" s="498"/>
      <c r="BP44" s="498"/>
      <c r="BQ44" s="498"/>
      <c r="BR44" s="499"/>
      <c r="BS44" s="70"/>
      <c r="BT44" s="70"/>
      <c r="BU44" s="70"/>
      <c r="BV44" s="70"/>
      <c r="BW44" s="70"/>
      <c r="BX44" s="70"/>
      <c r="BY44" s="70"/>
      <c r="BZ44" s="70"/>
      <c r="CA44" s="70"/>
      <c r="CB44" s="70"/>
    </row>
    <row r="45" spans="1:80" ht="40.5" customHeight="1" thickBot="1">
      <c r="A45" s="70"/>
      <c r="B45" s="172"/>
      <c r="C45" s="70"/>
      <c r="D45" s="70"/>
      <c r="E45" s="70"/>
      <c r="F45" s="29" t="s">
        <v>96</v>
      </c>
      <c r="G45" s="29" t="s">
        <v>97</v>
      </c>
      <c r="H45" s="153"/>
      <c r="I45" s="153"/>
      <c r="J45" s="70"/>
      <c r="K45" s="500" t="str">
        <f>+IF(V45*X45*Z45=1,"OK","NO HABILITADO")</f>
        <v>OK</v>
      </c>
      <c r="L45" s="498"/>
      <c r="M45" s="498"/>
      <c r="N45" s="498"/>
      <c r="O45" s="498"/>
      <c r="P45" s="499"/>
      <c r="Q45" s="70"/>
      <c r="R45" s="70"/>
      <c r="S45" s="70"/>
      <c r="T45" s="70"/>
      <c r="U45" s="70"/>
      <c r="V45" s="173">
        <f>IF(Q39&gt;'10. EVALUACIÓN'!$C$8,0,1)</f>
        <v>1</v>
      </c>
      <c r="W45" s="70"/>
      <c r="X45" s="173">
        <f>PRODUCT(X13:X41)</f>
        <v>1</v>
      </c>
      <c r="Y45" s="70"/>
      <c r="Z45" s="173">
        <f>IF(Z40&gt;0.5,0,1)</f>
        <v>1</v>
      </c>
      <c r="AA45" s="70"/>
      <c r="AB45" s="70"/>
      <c r="AC45" s="500" t="str">
        <f>+IF(AN45*AP45*AR45=1,"OK","NO HABILITADO")</f>
        <v>OK</v>
      </c>
      <c r="AD45" s="498"/>
      <c r="AE45" s="498"/>
      <c r="AF45" s="498"/>
      <c r="AG45" s="498"/>
      <c r="AH45" s="499"/>
      <c r="AI45" s="70"/>
      <c r="AJ45" s="70"/>
      <c r="AK45" s="70"/>
      <c r="AL45" s="70"/>
      <c r="AM45" s="70"/>
      <c r="AN45" s="173">
        <f>IF(AI39&gt;'10. EVALUACIÓN'!$C$8,0,1)</f>
        <v>1</v>
      </c>
      <c r="AO45" s="70"/>
      <c r="AP45" s="173">
        <f>PRODUCT(AP13:AP41)</f>
        <v>1</v>
      </c>
      <c r="AQ45" s="70"/>
      <c r="AR45" s="173">
        <f>IF(AR40&gt;0.5,0,1)</f>
        <v>1</v>
      </c>
      <c r="AU45" s="500" t="str">
        <f>+IF(BF45*BH45*BJ45=1,"OK","NO HABILITADO")</f>
        <v>OK</v>
      </c>
      <c r="AV45" s="498"/>
      <c r="AW45" s="498"/>
      <c r="AX45" s="498"/>
      <c r="AY45" s="498"/>
      <c r="AZ45" s="499"/>
      <c r="BA45" s="70"/>
      <c r="BB45" s="70"/>
      <c r="BC45" s="70"/>
      <c r="BD45" s="70"/>
      <c r="BE45" s="70"/>
      <c r="BF45" s="173">
        <f>IF(BA39&gt;'10. EVALUACIÓN'!$C$8,0,1)</f>
        <v>1</v>
      </c>
      <c r="BG45" s="70"/>
      <c r="BH45" s="173">
        <f>PRODUCT(BH13:BH41)</f>
        <v>1</v>
      </c>
      <c r="BI45" s="70"/>
      <c r="BJ45" s="173">
        <f>IF(BJ40&gt;0.5,0,1)</f>
        <v>1</v>
      </c>
      <c r="BM45" s="500" t="str">
        <f>+IF(BX45*BZ45*CB45=1,"OK","NO HABILITADO")</f>
        <v>OK</v>
      </c>
      <c r="BN45" s="498"/>
      <c r="BO45" s="498"/>
      <c r="BP45" s="498"/>
      <c r="BQ45" s="498"/>
      <c r="BR45" s="499"/>
      <c r="BS45" s="70"/>
      <c r="BT45" s="70"/>
      <c r="BU45" s="70"/>
      <c r="BV45" s="70"/>
      <c r="BW45" s="70"/>
      <c r="BX45" s="173">
        <f>IF(BS39&gt;'10. EVALUACIÓN'!$C$8,0,1)</f>
        <v>1</v>
      </c>
      <c r="BY45" s="70"/>
      <c r="BZ45" s="173">
        <f>PRODUCT(BZ13:BZ41)</f>
        <v>1</v>
      </c>
      <c r="CA45" s="70"/>
      <c r="CB45" s="173">
        <f>IF(CB40&gt;0.5,0,1)</f>
        <v>1</v>
      </c>
    </row>
    <row r="46" spans="1:80" ht="27" customHeight="1">
      <c r="A46" s="70"/>
      <c r="B46" s="70"/>
      <c r="C46" s="70"/>
      <c r="D46" s="70"/>
      <c r="E46" s="70"/>
      <c r="F46" s="29">
        <v>17</v>
      </c>
      <c r="G46" s="29">
        <v>18</v>
      </c>
      <c r="H46" s="153"/>
      <c r="I46" s="15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U46" s="70"/>
      <c r="AV46" s="70"/>
      <c r="AW46" s="70"/>
      <c r="AX46" s="70"/>
      <c r="AY46" s="70"/>
      <c r="AZ46" s="70"/>
      <c r="BA46" s="70"/>
      <c r="BB46" s="70"/>
      <c r="BC46" s="70"/>
      <c r="BD46" s="70"/>
      <c r="BE46" s="70"/>
      <c r="BF46" s="70"/>
      <c r="BG46" s="70"/>
      <c r="BH46" s="70"/>
      <c r="BI46" s="70"/>
      <c r="BJ46" s="70"/>
      <c r="BM46" s="70"/>
      <c r="BN46" s="70"/>
      <c r="BO46" s="70"/>
      <c r="BP46" s="70"/>
      <c r="BQ46" s="70"/>
      <c r="BR46" s="70"/>
      <c r="BS46" s="70"/>
      <c r="BT46" s="70"/>
      <c r="BU46" s="70"/>
      <c r="BV46" s="70"/>
      <c r="BW46" s="70"/>
      <c r="BX46" s="70"/>
      <c r="BY46" s="70"/>
      <c r="BZ46" s="70"/>
      <c r="CA46" s="70"/>
      <c r="CB46" s="70"/>
    </row>
    <row r="47" spans="1:80" ht="12.75" customHeight="1">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U47" s="70"/>
      <c r="AV47" s="70"/>
      <c r="AW47" s="70"/>
      <c r="AX47" s="70"/>
      <c r="AY47" s="70"/>
      <c r="AZ47" s="70"/>
      <c r="BA47" s="70"/>
      <c r="BB47" s="70"/>
      <c r="BC47" s="70"/>
      <c r="BD47" s="70"/>
      <c r="BE47" s="70"/>
      <c r="BF47" s="70"/>
      <c r="BG47" s="70"/>
      <c r="BH47" s="70"/>
      <c r="BI47" s="70"/>
      <c r="BJ47" s="70"/>
      <c r="BM47" s="70"/>
      <c r="BN47" s="70"/>
      <c r="BO47" s="70"/>
      <c r="BP47" s="70"/>
      <c r="BQ47" s="70"/>
      <c r="BR47" s="70"/>
      <c r="BS47" s="70"/>
      <c r="BT47" s="70"/>
      <c r="BU47" s="70"/>
      <c r="BV47" s="70"/>
      <c r="BW47" s="70"/>
      <c r="BX47" s="70"/>
      <c r="BY47" s="70"/>
      <c r="BZ47" s="70"/>
      <c r="CA47" s="70"/>
      <c r="CB47" s="70"/>
    </row>
    <row r="48" spans="1:80" ht="30" customHeight="1">
      <c r="A48" s="72"/>
      <c r="B48" s="522" t="s">
        <v>98</v>
      </c>
      <c r="C48" s="424"/>
      <c r="D48" s="174" t="s">
        <v>48</v>
      </c>
      <c r="E48" s="72"/>
      <c r="F48" s="174" t="s">
        <v>4</v>
      </c>
      <c r="G48" s="175" t="s">
        <v>99</v>
      </c>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U48" s="70"/>
      <c r="AV48" s="70"/>
      <c r="AW48" s="70"/>
      <c r="AX48" s="70"/>
      <c r="AY48" s="70"/>
      <c r="AZ48" s="70"/>
      <c r="BA48" s="70"/>
      <c r="BB48" s="70"/>
      <c r="BC48" s="70"/>
      <c r="BD48" s="70"/>
      <c r="BE48" s="70"/>
      <c r="BF48" s="70"/>
      <c r="BG48" s="70"/>
      <c r="BH48" s="70"/>
      <c r="BI48" s="70"/>
      <c r="BJ48" s="70"/>
      <c r="BM48" s="70"/>
      <c r="BN48" s="70"/>
      <c r="BO48" s="70"/>
      <c r="BP48" s="70"/>
      <c r="BQ48" s="70"/>
      <c r="BR48" s="70"/>
      <c r="BS48" s="70"/>
      <c r="BT48" s="70"/>
      <c r="BU48" s="70"/>
      <c r="BV48" s="70"/>
      <c r="BW48" s="70"/>
      <c r="BX48" s="70"/>
      <c r="BY48" s="70"/>
      <c r="BZ48" s="70"/>
      <c r="CA48" s="70"/>
      <c r="CB48" s="70"/>
    </row>
    <row r="49" spans="1:80" ht="30" customHeight="1">
      <c r="A49" s="72"/>
      <c r="B49" s="29">
        <v>1</v>
      </c>
      <c r="C49" s="29" t="str">
        <f t="shared" ref="C49:C63" si="202">VLOOKUP(B49,LISTA_OFERENTES,2,FALSE)</f>
        <v>NORLAB S.A.S</v>
      </c>
      <c r="D49" s="29" t="str">
        <f t="shared" ref="D49:D63" si="203">IF(HLOOKUP(C49,EST_EXP,2,FALSE)="OK","H","NH")</f>
        <v>H</v>
      </c>
      <c r="E49" s="72"/>
      <c r="F49" s="29">
        <v>1</v>
      </c>
      <c r="G49" s="176">
        <f t="shared" ref="G49:G57" ca="1" si="204">INDIRECT(H49,TRUE)</f>
        <v>285703000</v>
      </c>
      <c r="H49" s="29" t="str">
        <f>ADDRESS(39,I49,1,1)</f>
        <v>$Q$39</v>
      </c>
      <c r="I49" s="29">
        <f>F46</f>
        <v>17</v>
      </c>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U49" s="70"/>
      <c r="AV49" s="70"/>
      <c r="AW49" s="70"/>
      <c r="AX49" s="70"/>
      <c r="AY49" s="70"/>
      <c r="AZ49" s="70"/>
      <c r="BA49" s="70"/>
      <c r="BB49" s="70"/>
      <c r="BC49" s="70"/>
      <c r="BD49" s="70"/>
      <c r="BE49" s="70"/>
      <c r="BF49" s="70"/>
      <c r="BG49" s="70"/>
      <c r="BH49" s="70"/>
      <c r="BI49" s="70"/>
      <c r="BJ49" s="70"/>
      <c r="BM49" s="70"/>
      <c r="BN49" s="70"/>
      <c r="BO49" s="70"/>
      <c r="BP49" s="70"/>
      <c r="BQ49" s="70"/>
      <c r="BR49" s="70"/>
      <c r="BS49" s="70"/>
      <c r="BT49" s="70"/>
      <c r="BU49" s="70"/>
      <c r="BV49" s="70"/>
      <c r="BW49" s="70"/>
      <c r="BX49" s="70"/>
      <c r="BY49" s="70"/>
      <c r="BZ49" s="70"/>
      <c r="CA49" s="70"/>
      <c r="CB49" s="70"/>
    </row>
    <row r="50" spans="1:80" ht="30" customHeight="1">
      <c r="A50" s="72"/>
      <c r="B50" s="29">
        <v>2</v>
      </c>
      <c r="C50" s="29" t="str">
        <f t="shared" si="202"/>
        <v>LABBRANDS S.A.S</v>
      </c>
      <c r="D50" s="29" t="str">
        <f t="shared" si="203"/>
        <v>H</v>
      </c>
      <c r="E50" s="72"/>
      <c r="F50" s="29">
        <v>2</v>
      </c>
      <c r="G50" s="176">
        <f t="shared" ca="1" si="204"/>
        <v>613000000</v>
      </c>
      <c r="H50" s="29" t="str">
        <f t="shared" ref="H50:H63" si="205">ADDRESS(39,I50,1,1)</f>
        <v>$AI$39</v>
      </c>
      <c r="I50" s="29">
        <f t="shared" ref="I50:I63" si="206">$I49+$G$46</f>
        <v>35</v>
      </c>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U50" s="70"/>
      <c r="AV50" s="70"/>
      <c r="AW50" s="70"/>
      <c r="AX50" s="70"/>
      <c r="AY50" s="70"/>
      <c r="AZ50" s="70"/>
      <c r="BA50" s="70"/>
      <c r="BB50" s="70"/>
      <c r="BC50" s="70"/>
      <c r="BD50" s="70"/>
      <c r="BE50" s="70"/>
      <c r="BF50" s="70"/>
      <c r="BG50" s="70"/>
      <c r="BH50" s="70"/>
      <c r="BI50" s="70"/>
      <c r="BJ50" s="70"/>
      <c r="BM50" s="70"/>
      <c r="BN50" s="70"/>
      <c r="BO50" s="70"/>
      <c r="BP50" s="70"/>
      <c r="BQ50" s="70"/>
      <c r="BR50" s="70"/>
      <c r="BS50" s="70"/>
      <c r="BT50" s="70"/>
      <c r="BU50" s="70"/>
      <c r="BV50" s="70"/>
      <c r="BW50" s="70"/>
      <c r="BX50" s="70"/>
      <c r="BY50" s="70"/>
      <c r="BZ50" s="70"/>
      <c r="CA50" s="70"/>
      <c r="CB50" s="70"/>
    </row>
    <row r="51" spans="1:80" ht="30" customHeight="1">
      <c r="A51" s="72"/>
      <c r="B51" s="29">
        <v>3</v>
      </c>
      <c r="C51" s="29" t="str">
        <f t="shared" si="202"/>
        <v>AVANTIKA COLOMBIA S.A.S</v>
      </c>
      <c r="D51" s="29" t="str">
        <f t="shared" si="203"/>
        <v>H</v>
      </c>
      <c r="E51" s="72"/>
      <c r="F51" s="29">
        <v>3</v>
      </c>
      <c r="G51" s="176">
        <f t="shared" ca="1" si="204"/>
        <v>669329600</v>
      </c>
      <c r="H51" s="29" t="str">
        <f t="shared" si="205"/>
        <v>$BA$39</v>
      </c>
      <c r="I51" s="29">
        <f t="shared" si="206"/>
        <v>53</v>
      </c>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U51" s="70"/>
      <c r="AV51" s="70"/>
      <c r="AW51" s="70"/>
      <c r="AX51" s="70"/>
      <c r="AY51" s="70"/>
      <c r="AZ51" s="70"/>
      <c r="BA51" s="70"/>
      <c r="BB51" s="70"/>
      <c r="BC51" s="70"/>
      <c r="BD51" s="70"/>
      <c r="BE51" s="70"/>
      <c r="BF51" s="70"/>
      <c r="BG51" s="70"/>
      <c r="BH51" s="70"/>
      <c r="BI51" s="70"/>
      <c r="BJ51" s="70"/>
      <c r="BM51" s="70"/>
      <c r="BN51" s="70"/>
      <c r="BO51" s="70"/>
      <c r="BP51" s="70"/>
      <c r="BQ51" s="70"/>
      <c r="BR51" s="70"/>
      <c r="BS51" s="70"/>
      <c r="BT51" s="70"/>
      <c r="BU51" s="70"/>
      <c r="BV51" s="70"/>
      <c r="BW51" s="70"/>
      <c r="BX51" s="70"/>
      <c r="BY51" s="70"/>
      <c r="BZ51" s="70"/>
      <c r="CA51" s="70"/>
      <c r="CB51" s="70"/>
    </row>
    <row r="52" spans="1:80" ht="30" customHeight="1">
      <c r="A52" s="72"/>
      <c r="B52" s="29">
        <v>4</v>
      </c>
      <c r="C52" s="29" t="str">
        <f t="shared" si="202"/>
        <v>AVANTIKA COLOMBIA S.A.S</v>
      </c>
      <c r="D52" s="29" t="str">
        <f t="shared" si="203"/>
        <v>H</v>
      </c>
      <c r="E52" s="72"/>
      <c r="F52" s="29">
        <v>4</v>
      </c>
      <c r="G52" s="176">
        <f t="shared" ca="1" si="204"/>
        <v>669329600</v>
      </c>
      <c r="H52" s="29" t="str">
        <f t="shared" si="205"/>
        <v>$BS$39</v>
      </c>
      <c r="I52" s="29">
        <f t="shared" si="206"/>
        <v>71</v>
      </c>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U52" s="70"/>
      <c r="AV52" s="70"/>
      <c r="AW52" s="70"/>
      <c r="AX52" s="70"/>
      <c r="AY52" s="70"/>
      <c r="AZ52" s="70"/>
      <c r="BA52" s="70"/>
      <c r="BB52" s="70"/>
      <c r="BC52" s="70"/>
      <c r="BD52" s="70"/>
      <c r="BE52" s="70"/>
      <c r="BF52" s="70"/>
      <c r="BG52" s="70"/>
      <c r="BH52" s="70"/>
      <c r="BI52" s="70"/>
      <c r="BJ52" s="70"/>
      <c r="BM52" s="70"/>
      <c r="BN52" s="70"/>
      <c r="BO52" s="70"/>
      <c r="BP52" s="70"/>
      <c r="BQ52" s="70"/>
      <c r="BR52" s="70"/>
      <c r="BS52" s="70"/>
      <c r="BT52" s="70"/>
      <c r="BU52" s="70"/>
      <c r="BV52" s="70"/>
      <c r="BW52" s="70"/>
      <c r="BX52" s="70"/>
      <c r="BY52" s="70"/>
      <c r="BZ52" s="70"/>
      <c r="CA52" s="70"/>
      <c r="CB52" s="70"/>
    </row>
    <row r="53" spans="1:80" ht="30" hidden="1" customHeight="1">
      <c r="A53" s="72"/>
      <c r="B53" s="29">
        <v>5</v>
      </c>
      <c r="C53" s="29" t="e">
        <f t="shared" si="202"/>
        <v>#N/A</v>
      </c>
      <c r="D53" s="29" t="e">
        <f t="shared" si="203"/>
        <v>#N/A</v>
      </c>
      <c r="E53" s="72"/>
      <c r="F53" s="29">
        <v>5</v>
      </c>
      <c r="G53" s="176">
        <f t="shared" ca="1" si="204"/>
        <v>0</v>
      </c>
      <c r="H53" s="29" t="str">
        <f t="shared" si="205"/>
        <v>$CK$39</v>
      </c>
      <c r="I53" s="29">
        <f t="shared" si="206"/>
        <v>89</v>
      </c>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U53" s="70"/>
      <c r="AV53" s="70"/>
      <c r="AW53" s="70"/>
      <c r="AX53" s="70"/>
      <c r="AY53" s="70"/>
      <c r="AZ53" s="70"/>
      <c r="BA53" s="70"/>
      <c r="BB53" s="70"/>
      <c r="BC53" s="70"/>
      <c r="BD53" s="70"/>
      <c r="BE53" s="70"/>
      <c r="BF53" s="70"/>
      <c r="BG53" s="70"/>
      <c r="BH53" s="70"/>
      <c r="BI53" s="70"/>
      <c r="BJ53" s="70"/>
      <c r="BM53" s="70"/>
      <c r="BN53" s="70"/>
      <c r="BO53" s="70"/>
      <c r="BP53" s="70"/>
      <c r="BQ53" s="70"/>
      <c r="BR53" s="70"/>
      <c r="BS53" s="70"/>
      <c r="BT53" s="70"/>
      <c r="BU53" s="70"/>
      <c r="BV53" s="70"/>
      <c r="BW53" s="70"/>
      <c r="BX53" s="70"/>
      <c r="BY53" s="70"/>
      <c r="BZ53" s="70"/>
      <c r="CA53" s="70"/>
      <c r="CB53" s="70"/>
    </row>
    <row r="54" spans="1:80" ht="30" hidden="1" customHeight="1">
      <c r="A54" s="72"/>
      <c r="B54" s="29">
        <v>6</v>
      </c>
      <c r="C54" s="29" t="e">
        <f t="shared" si="202"/>
        <v>#N/A</v>
      </c>
      <c r="D54" s="29" t="e">
        <f t="shared" si="203"/>
        <v>#N/A</v>
      </c>
      <c r="E54" s="72"/>
      <c r="F54" s="29">
        <v>6</v>
      </c>
      <c r="G54" s="176">
        <f t="shared" ca="1" si="204"/>
        <v>0</v>
      </c>
      <c r="H54" s="29" t="str">
        <f t="shared" si="205"/>
        <v>$DC$39</v>
      </c>
      <c r="I54" s="29">
        <f t="shared" si="206"/>
        <v>107</v>
      </c>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U54" s="70"/>
      <c r="AV54" s="70"/>
      <c r="AW54" s="70"/>
      <c r="AX54" s="70"/>
      <c r="AY54" s="70"/>
      <c r="AZ54" s="70"/>
      <c r="BA54" s="70"/>
      <c r="BB54" s="70"/>
      <c r="BC54" s="70"/>
      <c r="BD54" s="70"/>
      <c r="BE54" s="70"/>
      <c r="BF54" s="70"/>
      <c r="BG54" s="70"/>
      <c r="BH54" s="70"/>
      <c r="BI54" s="70"/>
      <c r="BJ54" s="70"/>
      <c r="BM54" s="70"/>
      <c r="BN54" s="70"/>
      <c r="BO54" s="70"/>
      <c r="BP54" s="70"/>
      <c r="BQ54" s="70"/>
      <c r="BR54" s="70"/>
      <c r="BS54" s="70"/>
      <c r="BT54" s="70"/>
      <c r="BU54" s="70"/>
      <c r="BV54" s="70"/>
      <c r="BW54" s="70"/>
      <c r="BX54" s="70"/>
      <c r="BY54" s="70"/>
      <c r="BZ54" s="70"/>
      <c r="CA54" s="70"/>
      <c r="CB54" s="70"/>
    </row>
    <row r="55" spans="1:80" ht="30" hidden="1" customHeight="1">
      <c r="A55" s="72"/>
      <c r="B55" s="29">
        <v>7</v>
      </c>
      <c r="C55" s="29" t="e">
        <f t="shared" si="202"/>
        <v>#N/A</v>
      </c>
      <c r="D55" s="29" t="e">
        <f t="shared" si="203"/>
        <v>#N/A</v>
      </c>
      <c r="E55" s="72"/>
      <c r="F55" s="29">
        <v>7</v>
      </c>
      <c r="G55" s="176">
        <f t="shared" ca="1" si="204"/>
        <v>0</v>
      </c>
      <c r="H55" s="29" t="str">
        <f t="shared" si="205"/>
        <v>$DU$39</v>
      </c>
      <c r="I55" s="29">
        <f t="shared" si="206"/>
        <v>125</v>
      </c>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U55" s="70"/>
      <c r="AV55" s="70"/>
      <c r="AW55" s="70"/>
      <c r="AX55" s="70"/>
      <c r="AY55" s="70"/>
      <c r="AZ55" s="70"/>
      <c r="BA55" s="70"/>
      <c r="BB55" s="70"/>
      <c r="BC55" s="70"/>
      <c r="BD55" s="70"/>
      <c r="BE55" s="70"/>
      <c r="BF55" s="70"/>
      <c r="BG55" s="70"/>
      <c r="BH55" s="70"/>
      <c r="BI55" s="70"/>
      <c r="BJ55" s="70"/>
      <c r="BM55" s="70"/>
      <c r="BN55" s="70"/>
      <c r="BO55" s="70"/>
      <c r="BP55" s="70"/>
      <c r="BQ55" s="70"/>
      <c r="BR55" s="70"/>
      <c r="BS55" s="70"/>
      <c r="BT55" s="70"/>
      <c r="BU55" s="70"/>
      <c r="BV55" s="70"/>
      <c r="BW55" s="70"/>
      <c r="BX55" s="70"/>
      <c r="BY55" s="70"/>
      <c r="BZ55" s="70"/>
      <c r="CA55" s="70"/>
      <c r="CB55" s="70"/>
    </row>
    <row r="56" spans="1:80" ht="30" hidden="1" customHeight="1">
      <c r="A56" s="72"/>
      <c r="B56" s="29">
        <v>8</v>
      </c>
      <c r="C56" s="73" t="e">
        <f t="shared" si="202"/>
        <v>#N/A</v>
      </c>
      <c r="D56" s="29" t="e">
        <f t="shared" si="203"/>
        <v>#N/A</v>
      </c>
      <c r="E56" s="72"/>
      <c r="F56" s="29">
        <v>8</v>
      </c>
      <c r="G56" s="176">
        <f t="shared" ca="1" si="204"/>
        <v>0</v>
      </c>
      <c r="H56" s="29" t="str">
        <f t="shared" si="205"/>
        <v>$EM$39</v>
      </c>
      <c r="I56" s="29">
        <f t="shared" si="206"/>
        <v>143</v>
      </c>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U56" s="70"/>
      <c r="AV56" s="70"/>
      <c r="AW56" s="70"/>
      <c r="AX56" s="70"/>
      <c r="AY56" s="70"/>
      <c r="AZ56" s="70"/>
      <c r="BA56" s="70"/>
      <c r="BB56" s="70"/>
      <c r="BC56" s="70"/>
      <c r="BD56" s="70"/>
      <c r="BE56" s="70"/>
      <c r="BF56" s="70"/>
      <c r="BG56" s="70"/>
      <c r="BH56" s="70"/>
      <c r="BI56" s="70"/>
      <c r="BJ56" s="70"/>
      <c r="BM56" s="70"/>
      <c r="BN56" s="70"/>
      <c r="BO56" s="70"/>
      <c r="BP56" s="70"/>
      <c r="BQ56" s="70"/>
      <c r="BR56" s="70"/>
      <c r="BS56" s="70"/>
      <c r="BT56" s="70"/>
      <c r="BU56" s="70"/>
      <c r="BV56" s="70"/>
      <c r="BW56" s="70"/>
      <c r="BX56" s="70"/>
      <c r="BY56" s="70"/>
      <c r="BZ56" s="70"/>
      <c r="CA56" s="70"/>
      <c r="CB56" s="70"/>
    </row>
    <row r="57" spans="1:80" ht="30" hidden="1" customHeight="1">
      <c r="A57" s="72"/>
      <c r="B57" s="29">
        <v>9</v>
      </c>
      <c r="C57" s="29" t="e">
        <f t="shared" si="202"/>
        <v>#N/A</v>
      </c>
      <c r="D57" s="29" t="e">
        <f t="shared" si="203"/>
        <v>#N/A</v>
      </c>
      <c r="E57" s="72"/>
      <c r="F57" s="29">
        <v>9</v>
      </c>
      <c r="G57" s="176">
        <f t="shared" ca="1" si="204"/>
        <v>0</v>
      </c>
      <c r="H57" s="29" t="str">
        <f t="shared" si="205"/>
        <v>$FE$39</v>
      </c>
      <c r="I57" s="29">
        <f t="shared" si="206"/>
        <v>161</v>
      </c>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U57" s="70"/>
      <c r="AV57" s="70"/>
      <c r="AW57" s="70"/>
      <c r="AX57" s="70"/>
      <c r="AY57" s="70"/>
      <c r="AZ57" s="70"/>
      <c r="BA57" s="70"/>
      <c r="BB57" s="70"/>
      <c r="BC57" s="70"/>
      <c r="BD57" s="70"/>
      <c r="BE57" s="70"/>
      <c r="BF57" s="70"/>
      <c r="BG57" s="70"/>
      <c r="BH57" s="70"/>
      <c r="BI57" s="70"/>
      <c r="BJ57" s="70"/>
      <c r="BM57" s="70"/>
      <c r="BN57" s="70"/>
      <c r="BO57" s="70"/>
      <c r="BP57" s="70"/>
      <c r="BQ57" s="70"/>
      <c r="BR57" s="70"/>
      <c r="BS57" s="70"/>
      <c r="BT57" s="70"/>
      <c r="BU57" s="70"/>
      <c r="BV57" s="70"/>
      <c r="BW57" s="70"/>
      <c r="BX57" s="70"/>
      <c r="BY57" s="70"/>
      <c r="BZ57" s="70"/>
      <c r="CA57" s="70"/>
      <c r="CB57" s="70"/>
    </row>
    <row r="58" spans="1:80" s="180" customFormat="1" ht="30" hidden="1" customHeight="1">
      <c r="A58" s="72"/>
      <c r="B58" s="29">
        <v>10</v>
      </c>
      <c r="C58" s="29" t="e">
        <f t="shared" si="202"/>
        <v>#N/A</v>
      </c>
      <c r="D58" s="29" t="e">
        <f t="shared" si="203"/>
        <v>#N/A</v>
      </c>
      <c r="E58" s="72"/>
      <c r="F58" s="29">
        <v>10</v>
      </c>
      <c r="G58" s="176">
        <f t="shared" ref="G58:G60" ca="1" si="207">INDIRECT(H58,TRUE)</f>
        <v>0</v>
      </c>
      <c r="H58" s="29" t="str">
        <f t="shared" si="205"/>
        <v>$FW$39</v>
      </c>
      <c r="I58" s="29">
        <f t="shared" si="206"/>
        <v>179</v>
      </c>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U58" s="70"/>
      <c r="AV58" s="70"/>
      <c r="AW58" s="70"/>
      <c r="AX58" s="70"/>
      <c r="AY58" s="70"/>
      <c r="AZ58" s="70"/>
      <c r="BA58" s="70"/>
      <c r="BB58" s="70"/>
      <c r="BC58" s="70"/>
      <c r="BD58" s="70"/>
      <c r="BE58" s="70"/>
      <c r="BF58" s="70"/>
      <c r="BG58" s="70"/>
      <c r="BH58" s="70"/>
      <c r="BI58" s="70"/>
      <c r="BJ58" s="70"/>
      <c r="BM58" s="70"/>
      <c r="BN58" s="70"/>
      <c r="BO58" s="70"/>
      <c r="BP58" s="70"/>
      <c r="BQ58" s="70"/>
      <c r="BR58" s="70"/>
      <c r="BS58" s="70"/>
      <c r="BT58" s="70"/>
      <c r="BU58" s="70"/>
      <c r="BV58" s="70"/>
      <c r="BW58" s="70"/>
      <c r="BX58" s="70"/>
      <c r="BY58" s="70"/>
      <c r="BZ58" s="70"/>
      <c r="CA58" s="70"/>
      <c r="CB58" s="70"/>
    </row>
    <row r="59" spans="1:80" s="180" customFormat="1" ht="30" hidden="1" customHeight="1">
      <c r="A59" s="72"/>
      <c r="B59" s="29">
        <v>11</v>
      </c>
      <c r="C59" s="29" t="e">
        <f t="shared" si="202"/>
        <v>#N/A</v>
      </c>
      <c r="D59" s="29" t="e">
        <f t="shared" si="203"/>
        <v>#N/A</v>
      </c>
      <c r="E59" s="72"/>
      <c r="F59" s="29">
        <v>11</v>
      </c>
      <c r="G59" s="176">
        <f t="shared" ca="1" si="207"/>
        <v>0</v>
      </c>
      <c r="H59" s="29" t="str">
        <f t="shared" si="205"/>
        <v>$GO$39</v>
      </c>
      <c r="I59" s="29">
        <f t="shared" si="206"/>
        <v>197</v>
      </c>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U59" s="70"/>
      <c r="AV59" s="70"/>
      <c r="AW59" s="70"/>
      <c r="AX59" s="70"/>
      <c r="AY59" s="70"/>
      <c r="AZ59" s="70"/>
      <c r="BA59" s="70"/>
      <c r="BB59" s="70"/>
      <c r="BC59" s="70"/>
      <c r="BD59" s="70"/>
      <c r="BE59" s="70"/>
      <c r="BF59" s="70"/>
      <c r="BG59" s="70"/>
      <c r="BH59" s="70"/>
      <c r="BI59" s="70"/>
      <c r="BJ59" s="70"/>
      <c r="BM59" s="70"/>
      <c r="BN59" s="70"/>
      <c r="BO59" s="70"/>
      <c r="BP59" s="70"/>
      <c r="BQ59" s="70"/>
      <c r="BR59" s="70"/>
      <c r="BS59" s="70"/>
      <c r="BT59" s="70"/>
      <c r="BU59" s="70"/>
      <c r="BV59" s="70"/>
      <c r="BW59" s="70"/>
      <c r="BX59" s="70"/>
      <c r="BY59" s="70"/>
      <c r="BZ59" s="70"/>
      <c r="CA59" s="70"/>
      <c r="CB59" s="70"/>
    </row>
    <row r="60" spans="1:80" ht="30" hidden="1" customHeight="1">
      <c r="A60" s="72"/>
      <c r="B60" s="29">
        <v>12</v>
      </c>
      <c r="C60" s="29" t="e">
        <f t="shared" si="202"/>
        <v>#N/A</v>
      </c>
      <c r="D60" s="29" t="e">
        <f t="shared" si="203"/>
        <v>#N/A</v>
      </c>
      <c r="E60" s="72"/>
      <c r="F60" s="29">
        <v>12</v>
      </c>
      <c r="G60" s="176">
        <f t="shared" ca="1" si="207"/>
        <v>0</v>
      </c>
      <c r="H60" s="29" t="str">
        <f t="shared" si="205"/>
        <v>$HG$39</v>
      </c>
      <c r="I60" s="29">
        <f t="shared" si="206"/>
        <v>215</v>
      </c>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U60" s="70"/>
      <c r="AV60" s="70"/>
      <c r="AW60" s="70"/>
      <c r="AX60" s="70"/>
      <c r="AY60" s="70"/>
      <c r="AZ60" s="70"/>
      <c r="BA60" s="70"/>
      <c r="BB60" s="70"/>
      <c r="BC60" s="70"/>
      <c r="BD60" s="70"/>
      <c r="BE60" s="70"/>
      <c r="BF60" s="70"/>
      <c r="BG60" s="70"/>
      <c r="BH60" s="70"/>
      <c r="BI60" s="70"/>
      <c r="BJ60" s="70"/>
      <c r="BM60" s="70"/>
      <c r="BN60" s="70"/>
      <c r="BO60" s="70"/>
      <c r="BP60" s="70"/>
      <c r="BQ60" s="70"/>
      <c r="BR60" s="70"/>
      <c r="BS60" s="70"/>
      <c r="BT60" s="70"/>
      <c r="BU60" s="70"/>
      <c r="BV60" s="70"/>
      <c r="BW60" s="70"/>
      <c r="BX60" s="70"/>
      <c r="BY60" s="70"/>
      <c r="BZ60" s="70"/>
      <c r="CA60" s="70"/>
      <c r="CB60" s="70"/>
    </row>
    <row r="61" spans="1:80" ht="30" hidden="1" customHeight="1">
      <c r="A61" s="72"/>
      <c r="B61" s="29">
        <v>13</v>
      </c>
      <c r="C61" s="29" t="e">
        <f t="shared" si="202"/>
        <v>#N/A</v>
      </c>
      <c r="D61" s="29" t="e">
        <f t="shared" si="203"/>
        <v>#N/A</v>
      </c>
      <c r="E61" s="72"/>
      <c r="F61" s="29">
        <v>13</v>
      </c>
      <c r="G61" s="176">
        <f t="shared" ref="G61:G63" ca="1" si="208">INDIRECT(H61,TRUE)</f>
        <v>0</v>
      </c>
      <c r="H61" s="29" t="str">
        <f t="shared" si="205"/>
        <v>$HY$39</v>
      </c>
      <c r="I61" s="29">
        <f t="shared" si="206"/>
        <v>233</v>
      </c>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U61" s="70"/>
      <c r="AV61" s="70"/>
      <c r="AW61" s="70"/>
      <c r="AX61" s="70"/>
      <c r="AY61" s="70"/>
      <c r="AZ61" s="70"/>
      <c r="BA61" s="70"/>
      <c r="BB61" s="70"/>
      <c r="BC61" s="70"/>
      <c r="BD61" s="70"/>
      <c r="BE61" s="70"/>
      <c r="BF61" s="70"/>
      <c r="BG61" s="70"/>
      <c r="BH61" s="70"/>
      <c r="BI61" s="70"/>
      <c r="BJ61" s="70"/>
      <c r="BM61" s="70"/>
      <c r="BN61" s="70"/>
      <c r="BO61" s="70"/>
      <c r="BP61" s="70"/>
      <c r="BQ61" s="70"/>
      <c r="BR61" s="70"/>
      <c r="BS61" s="70"/>
      <c r="BT61" s="70"/>
      <c r="BU61" s="70"/>
      <c r="BV61" s="70"/>
      <c r="BW61" s="70"/>
      <c r="BX61" s="70"/>
      <c r="BY61" s="70"/>
      <c r="BZ61" s="70"/>
      <c r="CA61" s="70"/>
      <c r="CB61" s="70"/>
    </row>
    <row r="62" spans="1:80" ht="30" hidden="1" customHeight="1">
      <c r="A62" s="72"/>
      <c r="B62" s="29">
        <v>14</v>
      </c>
      <c r="C62" s="29" t="e">
        <f t="shared" si="202"/>
        <v>#N/A</v>
      </c>
      <c r="D62" s="29" t="e">
        <f t="shared" si="203"/>
        <v>#N/A</v>
      </c>
      <c r="E62" s="72"/>
      <c r="F62" s="29">
        <v>14</v>
      </c>
      <c r="G62" s="176">
        <f t="shared" ca="1" si="208"/>
        <v>0</v>
      </c>
      <c r="H62" s="29" t="str">
        <f t="shared" si="205"/>
        <v>$IQ$39</v>
      </c>
      <c r="I62" s="29">
        <f t="shared" si="206"/>
        <v>251</v>
      </c>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U62" s="70"/>
      <c r="AV62" s="70"/>
      <c r="AW62" s="70"/>
      <c r="AX62" s="70"/>
      <c r="AY62" s="70"/>
      <c r="AZ62" s="70"/>
      <c r="BA62" s="70"/>
      <c r="BB62" s="70"/>
      <c r="BC62" s="70"/>
      <c r="BD62" s="70"/>
      <c r="BE62" s="70"/>
      <c r="BF62" s="70"/>
      <c r="BG62" s="70"/>
      <c r="BH62" s="70"/>
      <c r="BI62" s="70"/>
      <c r="BJ62" s="70"/>
      <c r="BM62" s="70"/>
      <c r="BN62" s="70"/>
      <c r="BO62" s="70"/>
      <c r="BP62" s="70"/>
      <c r="BQ62" s="70"/>
      <c r="BR62" s="70"/>
      <c r="BS62" s="70"/>
      <c r="BT62" s="70"/>
      <c r="BU62" s="70"/>
      <c r="BV62" s="70"/>
      <c r="BW62" s="70"/>
      <c r="BX62" s="70"/>
      <c r="BY62" s="70"/>
      <c r="BZ62" s="70"/>
      <c r="CA62" s="70"/>
      <c r="CB62" s="70"/>
    </row>
    <row r="63" spans="1:80" ht="30" hidden="1" customHeight="1">
      <c r="A63" s="72"/>
      <c r="B63" s="29">
        <v>15</v>
      </c>
      <c r="C63" s="29" t="e">
        <f t="shared" si="202"/>
        <v>#N/A</v>
      </c>
      <c r="D63" s="29" t="e">
        <f t="shared" si="203"/>
        <v>#N/A</v>
      </c>
      <c r="E63" s="72"/>
      <c r="F63" s="29">
        <v>15</v>
      </c>
      <c r="G63" s="176">
        <f t="shared" ca="1" si="208"/>
        <v>0</v>
      </c>
      <c r="H63" s="29" t="str">
        <f t="shared" si="205"/>
        <v>$JI$39</v>
      </c>
      <c r="I63" s="29">
        <f t="shared" si="206"/>
        <v>269</v>
      </c>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U63" s="70"/>
      <c r="AV63" s="70"/>
      <c r="AW63" s="70"/>
      <c r="AX63" s="70"/>
      <c r="AY63" s="70"/>
      <c r="AZ63" s="70"/>
      <c r="BA63" s="70"/>
      <c r="BB63" s="70"/>
      <c r="BC63" s="70"/>
      <c r="BD63" s="70"/>
      <c r="BE63" s="70"/>
      <c r="BF63" s="70"/>
      <c r="BG63" s="70"/>
      <c r="BH63" s="70"/>
      <c r="BI63" s="70"/>
      <c r="BJ63" s="70"/>
      <c r="BM63" s="70"/>
      <c r="BN63" s="70"/>
      <c r="BO63" s="70"/>
      <c r="BP63" s="70"/>
      <c r="BQ63" s="70"/>
      <c r="BR63" s="70"/>
      <c r="BS63" s="70"/>
      <c r="BT63" s="70"/>
      <c r="BU63" s="70"/>
      <c r="BV63" s="70"/>
      <c r="BW63" s="70"/>
      <c r="BX63" s="70"/>
      <c r="BY63" s="70"/>
      <c r="BZ63" s="70"/>
      <c r="CA63" s="70"/>
      <c r="CB63" s="70"/>
    </row>
    <row r="64" spans="1:80" ht="12.75" customHeigh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U64" s="70"/>
      <c r="AV64" s="70"/>
      <c r="AW64" s="70"/>
      <c r="AX64" s="70"/>
      <c r="AY64" s="70"/>
      <c r="AZ64" s="70"/>
      <c r="BA64" s="70"/>
      <c r="BB64" s="70"/>
      <c r="BC64" s="70"/>
      <c r="BD64" s="70"/>
      <c r="BE64" s="70"/>
      <c r="BF64" s="70"/>
      <c r="BG64" s="70"/>
      <c r="BH64" s="70"/>
      <c r="BI64" s="70"/>
      <c r="BJ64" s="70"/>
      <c r="BM64" s="70"/>
      <c r="BN64" s="70"/>
      <c r="BO64" s="70"/>
      <c r="BP64" s="70"/>
      <c r="BQ64" s="70"/>
      <c r="BR64" s="70"/>
      <c r="BS64" s="70"/>
      <c r="BT64" s="70"/>
      <c r="BU64" s="70"/>
      <c r="BV64" s="70"/>
      <c r="BW64" s="70"/>
      <c r="BX64" s="70"/>
      <c r="BY64" s="70"/>
      <c r="BZ64" s="70"/>
      <c r="CA64" s="70"/>
      <c r="CB64" s="70"/>
    </row>
    <row r="65" spans="1:80" ht="12.75" customHeigh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U65" s="70"/>
      <c r="AV65" s="70"/>
      <c r="AW65" s="70"/>
      <c r="AX65" s="70"/>
      <c r="AY65" s="70"/>
      <c r="AZ65" s="70"/>
      <c r="BA65" s="70"/>
      <c r="BB65" s="70"/>
      <c r="BC65" s="70"/>
      <c r="BD65" s="70"/>
      <c r="BE65" s="70"/>
      <c r="BF65" s="70"/>
      <c r="BG65" s="70"/>
      <c r="BH65" s="70"/>
      <c r="BI65" s="70"/>
      <c r="BJ65" s="70"/>
      <c r="BM65" s="70"/>
      <c r="BN65" s="70"/>
      <c r="BO65" s="70"/>
      <c r="BP65" s="70"/>
      <c r="BQ65" s="70"/>
      <c r="BR65" s="70"/>
      <c r="BS65" s="70"/>
      <c r="BT65" s="70"/>
      <c r="BU65" s="70"/>
      <c r="BV65" s="70"/>
      <c r="BW65" s="70"/>
      <c r="BX65" s="70"/>
      <c r="BY65" s="70"/>
      <c r="BZ65" s="70"/>
      <c r="CA65" s="70"/>
      <c r="CB65" s="70"/>
    </row>
    <row r="66" spans="1:80" ht="12.75"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U66" s="70"/>
      <c r="AV66" s="70"/>
      <c r="AW66" s="70"/>
      <c r="AX66" s="70"/>
      <c r="AY66" s="70"/>
      <c r="AZ66" s="70"/>
      <c r="BA66" s="70"/>
      <c r="BB66" s="70"/>
      <c r="BC66" s="70"/>
      <c r="BD66" s="70"/>
      <c r="BE66" s="70"/>
      <c r="BF66" s="70"/>
      <c r="BG66" s="70"/>
      <c r="BH66" s="70"/>
      <c r="BI66" s="70"/>
      <c r="BJ66" s="70"/>
      <c r="BM66" s="70"/>
      <c r="BN66" s="70"/>
      <c r="BO66" s="70"/>
      <c r="BP66" s="70"/>
      <c r="BQ66" s="70"/>
      <c r="BR66" s="70"/>
      <c r="BS66" s="70"/>
      <c r="BT66" s="70"/>
      <c r="BU66" s="70"/>
      <c r="BV66" s="70"/>
      <c r="BW66" s="70"/>
      <c r="BX66" s="70"/>
      <c r="BY66" s="70"/>
      <c r="BZ66" s="70"/>
      <c r="CA66" s="70"/>
      <c r="CB66" s="70"/>
    </row>
    <row r="67" spans="1:80" ht="12.75" hidden="1" customHeight="1">
      <c r="A67" s="70"/>
      <c r="B67" s="70"/>
      <c r="C67" s="70"/>
      <c r="D67" s="70"/>
      <c r="E67" s="70"/>
      <c r="F67" s="521" t="s">
        <v>100</v>
      </c>
      <c r="G67" s="424"/>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U67" s="70"/>
      <c r="AV67" s="70"/>
      <c r="AW67" s="70"/>
      <c r="AX67" s="70"/>
      <c r="AY67" s="70"/>
      <c r="AZ67" s="70"/>
      <c r="BA67" s="70"/>
      <c r="BB67" s="70"/>
      <c r="BC67" s="70"/>
      <c r="BD67" s="70"/>
      <c r="BE67" s="70"/>
      <c r="BF67" s="70"/>
      <c r="BG67" s="70"/>
      <c r="BH67" s="70"/>
      <c r="BI67" s="70"/>
      <c r="BJ67" s="70"/>
      <c r="BM67" s="70"/>
      <c r="BN67" s="70"/>
      <c r="BO67" s="70"/>
      <c r="BP67" s="70"/>
      <c r="BQ67" s="70"/>
      <c r="BR67" s="70"/>
      <c r="BS67" s="70"/>
      <c r="BT67" s="70"/>
      <c r="BU67" s="70"/>
      <c r="BV67" s="70"/>
      <c r="BW67" s="70"/>
      <c r="BX67" s="70"/>
      <c r="BY67" s="70"/>
      <c r="BZ67" s="70"/>
      <c r="CA67" s="70"/>
      <c r="CB67" s="70"/>
    </row>
    <row r="68" spans="1:80" ht="12.75" hidden="1" customHeight="1">
      <c r="A68" s="70"/>
      <c r="B68" s="70"/>
      <c r="C68" s="70"/>
      <c r="D68" s="70"/>
      <c r="E68" s="70"/>
      <c r="F68" s="29" t="s">
        <v>96</v>
      </c>
      <c r="G68" s="29" t="s">
        <v>101</v>
      </c>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U68" s="70"/>
      <c r="AV68" s="70"/>
      <c r="AW68" s="70"/>
      <c r="AX68" s="70"/>
      <c r="AY68" s="70"/>
      <c r="AZ68" s="70"/>
      <c r="BA68" s="70"/>
      <c r="BB68" s="70"/>
      <c r="BC68" s="70"/>
      <c r="BD68" s="70"/>
      <c r="BE68" s="70"/>
      <c r="BF68" s="70"/>
      <c r="BG68" s="70"/>
      <c r="BH68" s="70"/>
      <c r="BI68" s="70"/>
      <c r="BJ68" s="70"/>
      <c r="BM68" s="70"/>
      <c r="BN68" s="70"/>
      <c r="BO68" s="70"/>
      <c r="BP68" s="70"/>
      <c r="BQ68" s="70"/>
      <c r="BR68" s="70"/>
      <c r="BS68" s="70"/>
      <c r="BT68" s="70"/>
      <c r="BU68" s="70"/>
      <c r="BV68" s="70"/>
      <c r="BW68" s="70"/>
      <c r="BX68" s="70"/>
      <c r="BY68" s="70"/>
      <c r="BZ68" s="70"/>
      <c r="CA68" s="70"/>
      <c r="CB68" s="70"/>
    </row>
    <row r="69" spans="1:80" ht="12.75" hidden="1" customHeight="1">
      <c r="A69" s="70"/>
      <c r="B69" s="70"/>
      <c r="C69" s="70"/>
      <c r="D69" s="70"/>
      <c r="E69" s="70"/>
      <c r="F69" s="177">
        <v>15</v>
      </c>
      <c r="G69" s="177">
        <v>18</v>
      </c>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U69" s="70"/>
      <c r="AV69" s="70"/>
      <c r="AW69" s="70"/>
      <c r="AX69" s="70"/>
      <c r="AY69" s="70"/>
      <c r="AZ69" s="70"/>
      <c r="BA69" s="70"/>
      <c r="BB69" s="70"/>
      <c r="BC69" s="70"/>
      <c r="BD69" s="70"/>
      <c r="BE69" s="70"/>
      <c r="BF69" s="70"/>
      <c r="BG69" s="70"/>
      <c r="BH69" s="70"/>
      <c r="BI69" s="70"/>
      <c r="BJ69" s="70"/>
      <c r="BM69" s="70"/>
      <c r="BN69" s="70"/>
      <c r="BO69" s="70"/>
      <c r="BP69" s="70"/>
      <c r="BQ69" s="70"/>
      <c r="BR69" s="70"/>
      <c r="BS69" s="70"/>
      <c r="BT69" s="70"/>
      <c r="BU69" s="70"/>
      <c r="BV69" s="70"/>
      <c r="BW69" s="70"/>
      <c r="BX69" s="70"/>
      <c r="BY69" s="70"/>
      <c r="BZ69" s="70"/>
      <c r="CA69" s="70"/>
      <c r="CB69" s="70"/>
    </row>
    <row r="70" spans="1:80" ht="12.75" hidden="1"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U70" s="70"/>
      <c r="AV70" s="70"/>
      <c r="AW70" s="70"/>
      <c r="AX70" s="70"/>
      <c r="AY70" s="70"/>
      <c r="AZ70" s="70"/>
      <c r="BA70" s="70"/>
      <c r="BB70" s="70"/>
      <c r="BC70" s="70"/>
      <c r="BD70" s="70"/>
      <c r="BE70" s="70"/>
      <c r="BF70" s="70"/>
      <c r="BG70" s="70"/>
      <c r="BH70" s="70"/>
      <c r="BI70" s="70"/>
      <c r="BJ70" s="70"/>
      <c r="BM70" s="70"/>
      <c r="BN70" s="70"/>
      <c r="BO70" s="70"/>
      <c r="BP70" s="70"/>
      <c r="BQ70" s="70"/>
      <c r="BR70" s="70"/>
      <c r="BS70" s="70"/>
      <c r="BT70" s="70"/>
      <c r="BU70" s="70"/>
      <c r="BV70" s="70"/>
      <c r="BW70" s="70"/>
      <c r="BX70" s="70"/>
      <c r="BY70" s="70"/>
      <c r="BZ70" s="70"/>
      <c r="CA70" s="70"/>
      <c r="CB70" s="70"/>
    </row>
    <row r="71" spans="1:80" ht="12.75" hidden="1" customHeight="1">
      <c r="A71" s="70"/>
      <c r="B71" s="70"/>
      <c r="C71" s="70"/>
      <c r="D71" s="70"/>
      <c r="E71" s="70"/>
      <c r="F71" s="174" t="s">
        <v>4</v>
      </c>
      <c r="G71" s="175" t="s">
        <v>102</v>
      </c>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U71" s="70"/>
      <c r="AV71" s="70"/>
      <c r="AW71" s="70"/>
      <c r="AX71" s="70"/>
      <c r="AY71" s="70"/>
      <c r="AZ71" s="70"/>
      <c r="BA71" s="70"/>
      <c r="BB71" s="70"/>
      <c r="BC71" s="70"/>
      <c r="BD71" s="70"/>
      <c r="BE71" s="70"/>
      <c r="BF71" s="70"/>
      <c r="BG71" s="70"/>
      <c r="BH71" s="70"/>
      <c r="BI71" s="70"/>
      <c r="BJ71" s="70"/>
      <c r="BM71" s="70"/>
      <c r="BN71" s="70"/>
      <c r="BO71" s="70"/>
      <c r="BP71" s="70"/>
      <c r="BQ71" s="70"/>
      <c r="BR71" s="70"/>
      <c r="BS71" s="70"/>
      <c r="BT71" s="70"/>
      <c r="BU71" s="70"/>
      <c r="BV71" s="70"/>
      <c r="BW71" s="70"/>
      <c r="BX71" s="70"/>
      <c r="BY71" s="70"/>
      <c r="BZ71" s="70"/>
      <c r="CA71" s="70"/>
      <c r="CB71" s="70"/>
    </row>
    <row r="72" spans="1:80" ht="12.75" hidden="1" customHeight="1">
      <c r="A72" s="70"/>
      <c r="B72" s="70"/>
      <c r="C72" s="70"/>
      <c r="D72" s="70"/>
      <c r="E72" s="70"/>
      <c r="F72" s="29">
        <v>1</v>
      </c>
      <c r="G72" s="178">
        <f t="shared" ref="G72:G86" ca="1" si="209">INDIRECT(H72,TRUE)</f>
        <v>0</v>
      </c>
      <c r="H72" s="29" t="str">
        <f t="shared" ref="H72:H86" si="210">ADDRESS(87,I72,1,1)</f>
        <v>$O$87</v>
      </c>
      <c r="I72" s="29">
        <f>F69</f>
        <v>15</v>
      </c>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U72" s="70"/>
      <c r="AV72" s="70"/>
      <c r="AW72" s="70"/>
      <c r="AX72" s="70"/>
      <c r="AY72" s="70"/>
      <c r="AZ72" s="70"/>
      <c r="BA72" s="70"/>
      <c r="BB72" s="70"/>
      <c r="BC72" s="70"/>
      <c r="BD72" s="70"/>
      <c r="BE72" s="70"/>
      <c r="BF72" s="70"/>
      <c r="BG72" s="70"/>
      <c r="BH72" s="70"/>
      <c r="BI72" s="70"/>
      <c r="BJ72" s="70"/>
      <c r="BM72" s="70"/>
      <c r="BN72" s="70"/>
      <c r="BO72" s="70"/>
      <c r="BP72" s="70"/>
      <c r="BQ72" s="70"/>
      <c r="BR72" s="70"/>
      <c r="BS72" s="70"/>
      <c r="BT72" s="70"/>
      <c r="BU72" s="70"/>
      <c r="BV72" s="70"/>
      <c r="BW72" s="70"/>
      <c r="BX72" s="70"/>
      <c r="BY72" s="70"/>
      <c r="BZ72" s="70"/>
      <c r="CA72" s="70"/>
      <c r="CB72" s="70"/>
    </row>
    <row r="73" spans="1:80" ht="12.75" hidden="1" customHeight="1">
      <c r="A73" s="70"/>
      <c r="B73" s="70"/>
      <c r="C73" s="70"/>
      <c r="D73" s="70"/>
      <c r="E73" s="70"/>
      <c r="F73" s="29">
        <v>2</v>
      </c>
      <c r="G73" s="178">
        <f t="shared" ca="1" si="209"/>
        <v>0</v>
      </c>
      <c r="H73" s="29" t="str">
        <f t="shared" si="210"/>
        <v>$AG$87</v>
      </c>
      <c r="I73" s="29">
        <f t="shared" ref="I73:I86" si="211">$I72+$G$69</f>
        <v>33</v>
      </c>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U73" s="70"/>
      <c r="AV73" s="70"/>
      <c r="AW73" s="70"/>
      <c r="AX73" s="70"/>
      <c r="AY73" s="70"/>
      <c r="AZ73" s="70"/>
      <c r="BA73" s="70"/>
      <c r="BB73" s="70"/>
      <c r="BC73" s="70"/>
      <c r="BD73" s="70"/>
      <c r="BE73" s="70"/>
      <c r="BF73" s="70"/>
      <c r="BG73" s="70"/>
      <c r="BH73" s="70"/>
      <c r="BI73" s="70"/>
      <c r="BJ73" s="70"/>
      <c r="BM73" s="70"/>
      <c r="BN73" s="70"/>
      <c r="BO73" s="70"/>
      <c r="BP73" s="70"/>
      <c r="BQ73" s="70"/>
      <c r="BR73" s="70"/>
      <c r="BS73" s="70"/>
      <c r="BT73" s="70"/>
      <c r="BU73" s="70"/>
      <c r="BV73" s="70"/>
      <c r="BW73" s="70"/>
      <c r="BX73" s="70"/>
      <c r="BY73" s="70"/>
      <c r="BZ73" s="70"/>
      <c r="CA73" s="70"/>
      <c r="CB73" s="70"/>
    </row>
    <row r="74" spans="1:80" ht="12.75" hidden="1" customHeight="1">
      <c r="A74" s="70"/>
      <c r="B74" s="70"/>
      <c r="C74" s="70"/>
      <c r="D74" s="70"/>
      <c r="E74" s="70"/>
      <c r="F74" s="29">
        <v>3</v>
      </c>
      <c r="G74" s="178">
        <f t="shared" ca="1" si="209"/>
        <v>0</v>
      </c>
      <c r="H74" s="29" t="str">
        <f t="shared" si="210"/>
        <v>$AY$87</v>
      </c>
      <c r="I74" s="29">
        <f t="shared" si="211"/>
        <v>51</v>
      </c>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U74" s="70"/>
      <c r="AV74" s="70"/>
      <c r="AW74" s="70"/>
      <c r="AX74" s="70"/>
      <c r="AY74" s="70"/>
      <c r="AZ74" s="70"/>
      <c r="BA74" s="70"/>
      <c r="BB74" s="70"/>
      <c r="BC74" s="70"/>
      <c r="BD74" s="70"/>
      <c r="BE74" s="70"/>
      <c r="BF74" s="70"/>
      <c r="BG74" s="70"/>
      <c r="BH74" s="70"/>
      <c r="BI74" s="70"/>
      <c r="BJ74" s="70"/>
      <c r="BM74" s="70"/>
      <c r="BN74" s="70"/>
      <c r="BO74" s="70"/>
      <c r="BP74" s="70"/>
      <c r="BQ74" s="70"/>
      <c r="BR74" s="70"/>
      <c r="BS74" s="70"/>
      <c r="BT74" s="70"/>
      <c r="BU74" s="70"/>
      <c r="BV74" s="70"/>
      <c r="BW74" s="70"/>
      <c r="BX74" s="70"/>
      <c r="BY74" s="70"/>
      <c r="BZ74" s="70"/>
      <c r="CA74" s="70"/>
      <c r="CB74" s="70"/>
    </row>
    <row r="75" spans="1:80" ht="12.75" hidden="1" customHeight="1">
      <c r="A75" s="70"/>
      <c r="B75" s="70"/>
      <c r="C75" s="70"/>
      <c r="D75" s="70"/>
      <c r="E75" s="70"/>
      <c r="F75" s="29">
        <v>4</v>
      </c>
      <c r="G75" s="178">
        <f t="shared" ca="1" si="209"/>
        <v>0</v>
      </c>
      <c r="H75" s="29" t="str">
        <f t="shared" si="210"/>
        <v>$BQ$87</v>
      </c>
      <c r="I75" s="29">
        <f t="shared" si="211"/>
        <v>69</v>
      </c>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U75" s="70"/>
      <c r="AV75" s="70"/>
      <c r="AW75" s="70"/>
      <c r="AX75" s="70"/>
      <c r="AY75" s="70"/>
      <c r="AZ75" s="70"/>
      <c r="BA75" s="70"/>
      <c r="BB75" s="70"/>
      <c r="BC75" s="70"/>
      <c r="BD75" s="70"/>
      <c r="BE75" s="70"/>
      <c r="BF75" s="70"/>
      <c r="BG75" s="70"/>
      <c r="BH75" s="70"/>
      <c r="BI75" s="70"/>
      <c r="BJ75" s="70"/>
      <c r="BM75" s="70"/>
      <c r="BN75" s="70"/>
      <c r="BO75" s="70"/>
      <c r="BP75" s="70"/>
      <c r="BQ75" s="70"/>
      <c r="BR75" s="70"/>
      <c r="BS75" s="70"/>
      <c r="BT75" s="70"/>
      <c r="BU75" s="70"/>
      <c r="BV75" s="70"/>
      <c r="BW75" s="70"/>
      <c r="BX75" s="70"/>
      <c r="BY75" s="70"/>
      <c r="BZ75" s="70"/>
      <c r="CA75" s="70"/>
      <c r="CB75" s="70"/>
    </row>
    <row r="76" spans="1:80" ht="12.75" hidden="1" customHeight="1">
      <c r="A76" s="70"/>
      <c r="B76" s="70"/>
      <c r="C76" s="70"/>
      <c r="D76" s="70"/>
      <c r="E76" s="70"/>
      <c r="F76" s="29">
        <v>5</v>
      </c>
      <c r="G76" s="178">
        <f t="shared" ca="1" si="209"/>
        <v>0</v>
      </c>
      <c r="H76" s="29" t="str">
        <f t="shared" si="210"/>
        <v>$CI$87</v>
      </c>
      <c r="I76" s="29">
        <f t="shared" si="211"/>
        <v>87</v>
      </c>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U76" s="70"/>
      <c r="AV76" s="70"/>
      <c r="AW76" s="70"/>
      <c r="AX76" s="70"/>
      <c r="AY76" s="70"/>
      <c r="AZ76" s="70"/>
      <c r="BA76" s="70"/>
      <c r="BB76" s="70"/>
      <c r="BC76" s="70"/>
      <c r="BD76" s="70"/>
      <c r="BE76" s="70"/>
      <c r="BF76" s="70"/>
      <c r="BG76" s="70"/>
      <c r="BH76" s="70"/>
      <c r="BI76" s="70"/>
      <c r="BJ76" s="70"/>
      <c r="BM76" s="70"/>
      <c r="BN76" s="70"/>
      <c r="BO76" s="70"/>
      <c r="BP76" s="70"/>
      <c r="BQ76" s="70"/>
      <c r="BR76" s="70"/>
      <c r="BS76" s="70"/>
      <c r="BT76" s="70"/>
      <c r="BU76" s="70"/>
      <c r="BV76" s="70"/>
      <c r="BW76" s="70"/>
      <c r="BX76" s="70"/>
      <c r="BY76" s="70"/>
      <c r="BZ76" s="70"/>
      <c r="CA76" s="70"/>
      <c r="CB76" s="70"/>
    </row>
    <row r="77" spans="1:80" ht="12.75" hidden="1" customHeight="1">
      <c r="A77" s="70"/>
      <c r="B77" s="70"/>
      <c r="C77" s="70"/>
      <c r="D77" s="70"/>
      <c r="E77" s="70"/>
      <c r="F77" s="29">
        <v>6</v>
      </c>
      <c r="G77" s="178">
        <f t="shared" ca="1" si="209"/>
        <v>0</v>
      </c>
      <c r="H77" s="29" t="str">
        <f t="shared" si="210"/>
        <v>$DA$87</v>
      </c>
      <c r="I77" s="29">
        <f t="shared" si="211"/>
        <v>105</v>
      </c>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U77" s="70"/>
      <c r="AV77" s="70"/>
      <c r="AW77" s="70"/>
      <c r="AX77" s="70"/>
      <c r="AY77" s="70"/>
      <c r="AZ77" s="70"/>
      <c r="BA77" s="70"/>
      <c r="BB77" s="70"/>
      <c r="BC77" s="70"/>
      <c r="BD77" s="70"/>
      <c r="BE77" s="70"/>
      <c r="BF77" s="70"/>
      <c r="BG77" s="70"/>
      <c r="BH77" s="70"/>
      <c r="BI77" s="70"/>
      <c r="BJ77" s="70"/>
      <c r="BM77" s="70"/>
      <c r="BN77" s="70"/>
      <c r="BO77" s="70"/>
      <c r="BP77" s="70"/>
      <c r="BQ77" s="70"/>
      <c r="BR77" s="70"/>
      <c r="BS77" s="70"/>
      <c r="BT77" s="70"/>
      <c r="BU77" s="70"/>
      <c r="BV77" s="70"/>
      <c r="BW77" s="70"/>
      <c r="BX77" s="70"/>
      <c r="BY77" s="70"/>
      <c r="BZ77" s="70"/>
      <c r="CA77" s="70"/>
      <c r="CB77" s="70"/>
    </row>
    <row r="78" spans="1:80" ht="12.75" hidden="1" customHeight="1">
      <c r="A78" s="70"/>
      <c r="B78" s="70"/>
      <c r="C78" s="70"/>
      <c r="D78" s="70"/>
      <c r="E78" s="70"/>
      <c r="F78" s="29">
        <v>7</v>
      </c>
      <c r="G78" s="178">
        <f t="shared" ca="1" si="209"/>
        <v>0</v>
      </c>
      <c r="H78" s="29" t="str">
        <f t="shared" si="210"/>
        <v>$DS$87</v>
      </c>
      <c r="I78" s="29">
        <f t="shared" si="211"/>
        <v>123</v>
      </c>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U78" s="70"/>
      <c r="AV78" s="70"/>
      <c r="AW78" s="70"/>
      <c r="AX78" s="70"/>
      <c r="AY78" s="70"/>
      <c r="AZ78" s="70"/>
      <c r="BA78" s="70"/>
      <c r="BB78" s="70"/>
      <c r="BC78" s="70"/>
      <c r="BD78" s="70"/>
      <c r="BE78" s="70"/>
      <c r="BF78" s="70"/>
      <c r="BG78" s="70"/>
      <c r="BH78" s="70"/>
      <c r="BI78" s="70"/>
      <c r="BJ78" s="70"/>
      <c r="BM78" s="70"/>
      <c r="BN78" s="70"/>
      <c r="BO78" s="70"/>
      <c r="BP78" s="70"/>
      <c r="BQ78" s="70"/>
      <c r="BR78" s="70"/>
      <c r="BS78" s="70"/>
      <c r="BT78" s="70"/>
      <c r="BU78" s="70"/>
      <c r="BV78" s="70"/>
      <c r="BW78" s="70"/>
      <c r="BX78" s="70"/>
      <c r="BY78" s="70"/>
      <c r="BZ78" s="70"/>
      <c r="CA78" s="70"/>
      <c r="CB78" s="70"/>
    </row>
    <row r="79" spans="1:80" ht="12.75" hidden="1" customHeight="1">
      <c r="A79" s="70"/>
      <c r="B79" s="70"/>
      <c r="C79" s="70"/>
      <c r="D79" s="70"/>
      <c r="E79" s="70"/>
      <c r="F79" s="29">
        <v>8</v>
      </c>
      <c r="G79" s="178">
        <f t="shared" ca="1" si="209"/>
        <v>0</v>
      </c>
      <c r="H79" s="29" t="str">
        <f t="shared" si="210"/>
        <v>$EK$87</v>
      </c>
      <c r="I79" s="29">
        <f t="shared" si="211"/>
        <v>141</v>
      </c>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U79" s="70"/>
      <c r="AV79" s="70"/>
      <c r="AW79" s="70"/>
      <c r="AX79" s="70"/>
      <c r="AY79" s="70"/>
      <c r="AZ79" s="70"/>
      <c r="BA79" s="70"/>
      <c r="BB79" s="70"/>
      <c r="BC79" s="70"/>
      <c r="BD79" s="70"/>
      <c r="BE79" s="70"/>
      <c r="BF79" s="70"/>
      <c r="BG79" s="70"/>
      <c r="BH79" s="70"/>
      <c r="BI79" s="70"/>
      <c r="BJ79" s="70"/>
      <c r="BM79" s="70"/>
      <c r="BN79" s="70"/>
      <c r="BO79" s="70"/>
      <c r="BP79" s="70"/>
      <c r="BQ79" s="70"/>
      <c r="BR79" s="70"/>
      <c r="BS79" s="70"/>
      <c r="BT79" s="70"/>
      <c r="BU79" s="70"/>
      <c r="BV79" s="70"/>
      <c r="BW79" s="70"/>
      <c r="BX79" s="70"/>
      <c r="BY79" s="70"/>
      <c r="BZ79" s="70"/>
      <c r="CA79" s="70"/>
      <c r="CB79" s="70"/>
    </row>
    <row r="80" spans="1:80" ht="12.75" hidden="1" customHeight="1">
      <c r="A80" s="70"/>
      <c r="B80" s="70"/>
      <c r="C80" s="70"/>
      <c r="D80" s="70"/>
      <c r="E80" s="70"/>
      <c r="F80" s="29">
        <v>9</v>
      </c>
      <c r="G80" s="178">
        <f t="shared" ca="1" si="209"/>
        <v>0</v>
      </c>
      <c r="H80" s="29" t="str">
        <f t="shared" si="210"/>
        <v>$FC$87</v>
      </c>
      <c r="I80" s="29">
        <f t="shared" si="211"/>
        <v>159</v>
      </c>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U80" s="70"/>
      <c r="AV80" s="70"/>
      <c r="AW80" s="70"/>
      <c r="AX80" s="70"/>
      <c r="AY80" s="70"/>
      <c r="AZ80" s="70"/>
      <c r="BA80" s="70"/>
      <c r="BB80" s="70"/>
      <c r="BC80" s="70"/>
      <c r="BD80" s="70"/>
      <c r="BE80" s="70"/>
      <c r="BF80" s="70"/>
      <c r="BG80" s="70"/>
      <c r="BH80" s="70"/>
      <c r="BI80" s="70"/>
      <c r="BJ80" s="70"/>
      <c r="BM80" s="70"/>
      <c r="BN80" s="70"/>
      <c r="BO80" s="70"/>
      <c r="BP80" s="70"/>
      <c r="BQ80" s="70"/>
      <c r="BR80" s="70"/>
      <c r="BS80" s="70"/>
      <c r="BT80" s="70"/>
      <c r="BU80" s="70"/>
      <c r="BV80" s="70"/>
      <c r="BW80" s="70"/>
      <c r="BX80" s="70"/>
      <c r="BY80" s="70"/>
      <c r="BZ80" s="70"/>
      <c r="CA80" s="70"/>
      <c r="CB80" s="70"/>
    </row>
    <row r="81" spans="1:80" ht="12.75" hidden="1" customHeight="1">
      <c r="A81" s="70"/>
      <c r="B81" s="70"/>
      <c r="C81" s="70"/>
      <c r="D81" s="70"/>
      <c r="E81" s="70"/>
      <c r="F81" s="29">
        <v>10</v>
      </c>
      <c r="G81" s="178">
        <f t="shared" ca="1" si="209"/>
        <v>0</v>
      </c>
      <c r="H81" s="29" t="str">
        <f t="shared" si="210"/>
        <v>$FU$87</v>
      </c>
      <c r="I81" s="29">
        <f t="shared" si="211"/>
        <v>177</v>
      </c>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U81" s="70"/>
      <c r="AV81" s="70"/>
      <c r="AW81" s="70"/>
      <c r="AX81" s="70"/>
      <c r="AY81" s="70"/>
      <c r="AZ81" s="70"/>
      <c r="BA81" s="70"/>
      <c r="BB81" s="70"/>
      <c r="BC81" s="70"/>
      <c r="BD81" s="70"/>
      <c r="BE81" s="70"/>
      <c r="BF81" s="70"/>
      <c r="BG81" s="70"/>
      <c r="BH81" s="70"/>
      <c r="BI81" s="70"/>
      <c r="BJ81" s="70"/>
      <c r="BM81" s="70"/>
      <c r="BN81" s="70"/>
      <c r="BO81" s="70"/>
      <c r="BP81" s="70"/>
      <c r="BQ81" s="70"/>
      <c r="BR81" s="70"/>
      <c r="BS81" s="70"/>
      <c r="BT81" s="70"/>
      <c r="BU81" s="70"/>
      <c r="BV81" s="70"/>
      <c r="BW81" s="70"/>
      <c r="BX81" s="70"/>
      <c r="BY81" s="70"/>
      <c r="BZ81" s="70"/>
      <c r="CA81" s="70"/>
      <c r="CB81" s="70"/>
    </row>
    <row r="82" spans="1:80" ht="12.75" hidden="1" customHeight="1">
      <c r="A82" s="70"/>
      <c r="B82" s="70"/>
      <c r="C82" s="70"/>
      <c r="D82" s="70"/>
      <c r="E82" s="70"/>
      <c r="F82" s="29">
        <v>11</v>
      </c>
      <c r="G82" s="178">
        <f t="shared" ca="1" si="209"/>
        <v>0</v>
      </c>
      <c r="H82" s="29" t="str">
        <f t="shared" si="210"/>
        <v>$GM$87</v>
      </c>
      <c r="I82" s="29">
        <f t="shared" si="211"/>
        <v>195</v>
      </c>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U82" s="70"/>
      <c r="AV82" s="70"/>
      <c r="AW82" s="70"/>
      <c r="AX82" s="70"/>
      <c r="AY82" s="70"/>
      <c r="AZ82" s="70"/>
      <c r="BA82" s="70"/>
      <c r="BB82" s="70"/>
      <c r="BC82" s="70"/>
      <c r="BD82" s="70"/>
      <c r="BE82" s="70"/>
      <c r="BF82" s="70"/>
      <c r="BG82" s="70"/>
      <c r="BH82" s="70"/>
      <c r="BI82" s="70"/>
      <c r="BJ82" s="70"/>
      <c r="BM82" s="70"/>
      <c r="BN82" s="70"/>
      <c r="BO82" s="70"/>
      <c r="BP82" s="70"/>
      <c r="BQ82" s="70"/>
      <c r="BR82" s="70"/>
      <c r="BS82" s="70"/>
      <c r="BT82" s="70"/>
      <c r="BU82" s="70"/>
      <c r="BV82" s="70"/>
      <c r="BW82" s="70"/>
      <c r="BX82" s="70"/>
      <c r="BY82" s="70"/>
      <c r="BZ82" s="70"/>
      <c r="CA82" s="70"/>
      <c r="CB82" s="70"/>
    </row>
    <row r="83" spans="1:80" ht="12.75" hidden="1" customHeight="1">
      <c r="A83" s="70"/>
      <c r="B83" s="70"/>
      <c r="C83" s="70"/>
      <c r="D83" s="70"/>
      <c r="E83" s="70"/>
      <c r="F83" s="29">
        <v>12</v>
      </c>
      <c r="G83" s="178">
        <f t="shared" ca="1" si="209"/>
        <v>0</v>
      </c>
      <c r="H83" s="29" t="str">
        <f t="shared" si="210"/>
        <v>$HE$87</v>
      </c>
      <c r="I83" s="29">
        <f t="shared" si="211"/>
        <v>213</v>
      </c>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U83" s="70"/>
      <c r="AV83" s="70"/>
      <c r="AW83" s="70"/>
      <c r="AX83" s="70"/>
      <c r="AY83" s="70"/>
      <c r="AZ83" s="70"/>
      <c r="BA83" s="70"/>
      <c r="BB83" s="70"/>
      <c r="BC83" s="70"/>
      <c r="BD83" s="70"/>
      <c r="BE83" s="70"/>
      <c r="BF83" s="70"/>
      <c r="BG83" s="70"/>
      <c r="BH83" s="70"/>
      <c r="BI83" s="70"/>
      <c r="BJ83" s="70"/>
      <c r="BM83" s="70"/>
      <c r="BN83" s="70"/>
      <c r="BO83" s="70"/>
      <c r="BP83" s="70"/>
      <c r="BQ83" s="70"/>
      <c r="BR83" s="70"/>
      <c r="BS83" s="70"/>
      <c r="BT83" s="70"/>
      <c r="BU83" s="70"/>
      <c r="BV83" s="70"/>
      <c r="BW83" s="70"/>
      <c r="BX83" s="70"/>
      <c r="BY83" s="70"/>
      <c r="BZ83" s="70"/>
      <c r="CA83" s="70"/>
      <c r="CB83" s="70"/>
    </row>
    <row r="84" spans="1:80" ht="12.75" hidden="1" customHeight="1">
      <c r="A84" s="70"/>
      <c r="B84" s="70"/>
      <c r="C84" s="70"/>
      <c r="D84" s="70"/>
      <c r="E84" s="70"/>
      <c r="F84" s="29">
        <v>13</v>
      </c>
      <c r="G84" s="178">
        <f t="shared" ca="1" si="209"/>
        <v>0</v>
      </c>
      <c r="H84" s="29" t="str">
        <f t="shared" si="210"/>
        <v>$HW$87</v>
      </c>
      <c r="I84" s="29">
        <f t="shared" si="211"/>
        <v>231</v>
      </c>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U84" s="70"/>
      <c r="AV84" s="70"/>
      <c r="AW84" s="70"/>
      <c r="AX84" s="70"/>
      <c r="AY84" s="70"/>
      <c r="AZ84" s="70"/>
      <c r="BA84" s="70"/>
      <c r="BB84" s="70"/>
      <c r="BC84" s="70"/>
      <c r="BD84" s="70"/>
      <c r="BE84" s="70"/>
      <c r="BF84" s="70"/>
      <c r="BG84" s="70"/>
      <c r="BH84" s="70"/>
      <c r="BI84" s="70"/>
      <c r="BJ84" s="70"/>
      <c r="BM84" s="70"/>
      <c r="BN84" s="70"/>
      <c r="BO84" s="70"/>
      <c r="BP84" s="70"/>
      <c r="BQ84" s="70"/>
      <c r="BR84" s="70"/>
      <c r="BS84" s="70"/>
      <c r="BT84" s="70"/>
      <c r="BU84" s="70"/>
      <c r="BV84" s="70"/>
      <c r="BW84" s="70"/>
      <c r="BX84" s="70"/>
      <c r="BY84" s="70"/>
      <c r="BZ84" s="70"/>
      <c r="CA84" s="70"/>
      <c r="CB84" s="70"/>
    </row>
    <row r="85" spans="1:80" ht="12.75" hidden="1" customHeight="1">
      <c r="A85" s="70"/>
      <c r="B85" s="70"/>
      <c r="C85" s="70"/>
      <c r="D85" s="70"/>
      <c r="E85" s="70"/>
      <c r="F85" s="29">
        <v>14</v>
      </c>
      <c r="G85" s="178">
        <f t="shared" ca="1" si="209"/>
        <v>0</v>
      </c>
      <c r="H85" s="29" t="str">
        <f t="shared" si="210"/>
        <v>$IO$87</v>
      </c>
      <c r="I85" s="29">
        <f t="shared" si="211"/>
        <v>249</v>
      </c>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U85" s="70"/>
      <c r="AV85" s="70"/>
      <c r="AW85" s="70"/>
      <c r="AX85" s="70"/>
      <c r="AY85" s="70"/>
      <c r="AZ85" s="70"/>
      <c r="BA85" s="70"/>
      <c r="BB85" s="70"/>
      <c r="BC85" s="70"/>
      <c r="BD85" s="70"/>
      <c r="BE85" s="70"/>
      <c r="BF85" s="70"/>
      <c r="BG85" s="70"/>
      <c r="BH85" s="70"/>
      <c r="BI85" s="70"/>
      <c r="BJ85" s="70"/>
      <c r="BM85" s="70"/>
      <c r="BN85" s="70"/>
      <c r="BO85" s="70"/>
      <c r="BP85" s="70"/>
      <c r="BQ85" s="70"/>
      <c r="BR85" s="70"/>
      <c r="BS85" s="70"/>
      <c r="BT85" s="70"/>
      <c r="BU85" s="70"/>
      <c r="BV85" s="70"/>
      <c r="BW85" s="70"/>
      <c r="BX85" s="70"/>
      <c r="BY85" s="70"/>
      <c r="BZ85" s="70"/>
      <c r="CA85" s="70"/>
      <c r="CB85" s="70"/>
    </row>
    <row r="86" spans="1:80" ht="12.75" hidden="1" customHeight="1">
      <c r="A86" s="70"/>
      <c r="B86" s="70"/>
      <c r="C86" s="70"/>
      <c r="D86" s="70"/>
      <c r="E86" s="70"/>
      <c r="F86" s="29">
        <v>15</v>
      </c>
      <c r="G86" s="178">
        <f t="shared" ca="1" si="209"/>
        <v>0</v>
      </c>
      <c r="H86" s="29" t="str">
        <f t="shared" si="210"/>
        <v>$JG$87</v>
      </c>
      <c r="I86" s="29">
        <f t="shared" si="211"/>
        <v>267</v>
      </c>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U86" s="70"/>
      <c r="AV86" s="70"/>
      <c r="AW86" s="70"/>
      <c r="AX86" s="70"/>
      <c r="AY86" s="70"/>
      <c r="AZ86" s="70"/>
      <c r="BA86" s="70"/>
      <c r="BB86" s="70"/>
      <c r="BC86" s="70"/>
      <c r="BD86" s="70"/>
      <c r="BE86" s="70"/>
      <c r="BF86" s="70"/>
      <c r="BG86" s="70"/>
      <c r="BH86" s="70"/>
      <c r="BI86" s="70"/>
      <c r="BJ86" s="70"/>
      <c r="BM86" s="70"/>
      <c r="BN86" s="70"/>
      <c r="BO86" s="70"/>
      <c r="BP86" s="70"/>
      <c r="BQ86" s="70"/>
      <c r="BR86" s="70"/>
      <c r="BS86" s="70"/>
      <c r="BT86" s="70"/>
      <c r="BU86" s="70"/>
      <c r="BV86" s="70"/>
      <c r="BW86" s="70"/>
      <c r="BX86" s="70"/>
      <c r="BY86" s="70"/>
      <c r="BZ86" s="70"/>
      <c r="CA86" s="70"/>
      <c r="CB86" s="70"/>
    </row>
    <row r="87" spans="1:80" ht="12.75" customHeigh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U87" s="70"/>
      <c r="AV87" s="70"/>
      <c r="AW87" s="70"/>
      <c r="AX87" s="70"/>
      <c r="AY87" s="70"/>
      <c r="AZ87" s="70"/>
      <c r="BA87" s="70"/>
      <c r="BB87" s="70"/>
      <c r="BC87" s="70"/>
      <c r="BD87" s="70"/>
      <c r="BE87" s="70"/>
      <c r="BF87" s="70"/>
      <c r="BG87" s="70"/>
      <c r="BH87" s="70"/>
      <c r="BI87" s="70"/>
      <c r="BJ87" s="70"/>
      <c r="BM87" s="70"/>
      <c r="BN87" s="70"/>
      <c r="BO87" s="70"/>
      <c r="BP87" s="70"/>
      <c r="BQ87" s="70"/>
      <c r="BR87" s="70"/>
      <c r="BS87" s="70"/>
      <c r="BT87" s="70"/>
      <c r="BU87" s="70"/>
      <c r="BV87" s="70"/>
      <c r="BW87" s="70"/>
      <c r="BX87" s="70"/>
      <c r="BY87" s="70"/>
      <c r="BZ87" s="70"/>
      <c r="CA87" s="70"/>
      <c r="CB87" s="70"/>
    </row>
    <row r="88" spans="1:80" ht="12.75" customHeigh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U88" s="70"/>
      <c r="AV88" s="70"/>
      <c r="AW88" s="70"/>
      <c r="AX88" s="70"/>
      <c r="AY88" s="70"/>
      <c r="AZ88" s="70"/>
      <c r="BA88" s="70"/>
      <c r="BB88" s="70"/>
      <c r="BC88" s="70"/>
      <c r="BD88" s="70"/>
      <c r="BE88" s="70"/>
      <c r="BF88" s="70"/>
      <c r="BG88" s="70"/>
      <c r="BH88" s="70"/>
      <c r="BI88" s="70"/>
      <c r="BJ88" s="70"/>
      <c r="BM88" s="70"/>
      <c r="BN88" s="70"/>
      <c r="BO88" s="70"/>
      <c r="BP88" s="70"/>
      <c r="BQ88" s="70"/>
      <c r="BR88" s="70"/>
      <c r="BS88" s="70"/>
      <c r="BT88" s="70"/>
      <c r="BU88" s="70"/>
      <c r="BV88" s="70"/>
      <c r="BW88" s="70"/>
      <c r="BX88" s="70"/>
      <c r="BY88" s="70"/>
      <c r="BZ88" s="70"/>
      <c r="CA88" s="70"/>
      <c r="CB88" s="70"/>
    </row>
    <row r="89" spans="1:80" ht="12.75" customHeigh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U89" s="70"/>
      <c r="AV89" s="70"/>
      <c r="AW89" s="70"/>
      <c r="AX89" s="70"/>
      <c r="AY89" s="70"/>
      <c r="AZ89" s="70"/>
      <c r="BA89" s="70"/>
      <c r="BB89" s="70"/>
      <c r="BC89" s="70"/>
      <c r="BD89" s="70"/>
      <c r="BE89" s="70"/>
      <c r="BF89" s="70"/>
      <c r="BG89" s="70"/>
      <c r="BH89" s="70"/>
      <c r="BI89" s="70"/>
      <c r="BJ89" s="70"/>
      <c r="BM89" s="70"/>
      <c r="BN89" s="70"/>
      <c r="BO89" s="70"/>
      <c r="BP89" s="70"/>
      <c r="BQ89" s="70"/>
      <c r="BR89" s="70"/>
      <c r="BS89" s="70"/>
      <c r="BT89" s="70"/>
      <c r="BU89" s="70"/>
      <c r="BV89" s="70"/>
      <c r="BW89" s="70"/>
      <c r="BX89" s="70"/>
      <c r="BY89" s="70"/>
      <c r="BZ89" s="70"/>
      <c r="CA89" s="70"/>
      <c r="CB89" s="70"/>
    </row>
    <row r="90" spans="1:80" ht="12.75" customHeigh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U90" s="70"/>
      <c r="AV90" s="70"/>
      <c r="AW90" s="70"/>
      <c r="AX90" s="70"/>
      <c r="AY90" s="70"/>
      <c r="AZ90" s="70"/>
      <c r="BA90" s="70"/>
      <c r="BB90" s="70"/>
      <c r="BC90" s="70"/>
      <c r="BD90" s="70"/>
      <c r="BE90" s="70"/>
      <c r="BF90" s="70"/>
      <c r="BG90" s="70"/>
      <c r="BH90" s="70"/>
      <c r="BI90" s="70"/>
      <c r="BJ90" s="70"/>
      <c r="BM90" s="70"/>
      <c r="BN90" s="70"/>
      <c r="BO90" s="70"/>
      <c r="BP90" s="70"/>
      <c r="BQ90" s="70"/>
      <c r="BR90" s="70"/>
      <c r="BS90" s="70"/>
      <c r="BT90" s="70"/>
      <c r="BU90" s="70"/>
      <c r="BV90" s="70"/>
      <c r="BW90" s="70"/>
      <c r="BX90" s="70"/>
      <c r="BY90" s="70"/>
      <c r="BZ90" s="70"/>
      <c r="CA90" s="70"/>
      <c r="CB90" s="70"/>
    </row>
    <row r="91" spans="1:80" ht="12.75" customHeigh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U91" s="70"/>
      <c r="AV91" s="70"/>
      <c r="AW91" s="70"/>
      <c r="AX91" s="70"/>
      <c r="AY91" s="70"/>
      <c r="AZ91" s="70"/>
      <c r="BA91" s="70"/>
      <c r="BB91" s="70"/>
      <c r="BC91" s="70"/>
      <c r="BD91" s="70"/>
      <c r="BE91" s="70"/>
      <c r="BF91" s="70"/>
      <c r="BG91" s="70"/>
      <c r="BH91" s="70"/>
      <c r="BI91" s="70"/>
      <c r="BJ91" s="70"/>
      <c r="BM91" s="70"/>
      <c r="BN91" s="70"/>
      <c r="BO91" s="70"/>
      <c r="BP91" s="70"/>
      <c r="BQ91" s="70"/>
      <c r="BR91" s="70"/>
      <c r="BS91" s="70"/>
      <c r="BT91" s="70"/>
      <c r="BU91" s="70"/>
      <c r="BV91" s="70"/>
      <c r="BW91" s="70"/>
      <c r="BX91" s="70"/>
      <c r="BY91" s="70"/>
      <c r="BZ91" s="70"/>
      <c r="CA91" s="70"/>
      <c r="CB91" s="70"/>
    </row>
    <row r="92" spans="1:80" ht="12.75" customHeight="1">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U92" s="70"/>
      <c r="AV92" s="70"/>
      <c r="AW92" s="70"/>
      <c r="AX92" s="70"/>
      <c r="AY92" s="70"/>
      <c r="AZ92" s="70"/>
      <c r="BA92" s="70"/>
      <c r="BB92" s="70"/>
      <c r="BC92" s="70"/>
      <c r="BD92" s="70"/>
      <c r="BE92" s="70"/>
      <c r="BF92" s="70"/>
      <c r="BG92" s="70"/>
      <c r="BH92" s="70"/>
      <c r="BI92" s="70"/>
      <c r="BJ92" s="70"/>
      <c r="BM92" s="70"/>
      <c r="BN92" s="70"/>
      <c r="BO92" s="70"/>
      <c r="BP92" s="70"/>
      <c r="BQ92" s="70"/>
      <c r="BR92" s="70"/>
      <c r="BS92" s="70"/>
      <c r="BT92" s="70"/>
      <c r="BU92" s="70"/>
      <c r="BV92" s="70"/>
      <c r="BW92" s="70"/>
      <c r="BX92" s="70"/>
      <c r="BY92" s="70"/>
      <c r="BZ92" s="70"/>
      <c r="CA92" s="70"/>
      <c r="CB92" s="70"/>
    </row>
  </sheetData>
  <sheetProtection algorithmName="SHA-512" hashValue="sszywPv53Xqi292+2AaU6Uemv0kYKXZ/tjT6zbYADFqMB9SyfwdRJClkh4hU+QrOsN3pkf93vjjROBS1qUWF6g==" saltValue="awtRh2XfMlkovOU049ORZg==" spinCount="100000" sheet="1" objects="1" scenarios="1"/>
  <mergeCells count="136">
    <mergeCell ref="BO2:BR3"/>
    <mergeCell ref="BM2:BM3"/>
    <mergeCell ref="BN2:BN3"/>
    <mergeCell ref="CB4:CB12"/>
    <mergeCell ref="BT4:BT12"/>
    <mergeCell ref="AW5:BA7"/>
    <mergeCell ref="W4:W12"/>
    <mergeCell ref="X4:X12"/>
    <mergeCell ref="Y4:Y12"/>
    <mergeCell ref="Z4:Z12"/>
    <mergeCell ref="AE5:AI7"/>
    <mergeCell ref="AE8:AE9"/>
    <mergeCell ref="AF8:AI9"/>
    <mergeCell ref="AE2:AH3"/>
    <mergeCell ref="AE4:AI4"/>
    <mergeCell ref="AJ4:AJ12"/>
    <mergeCell ref="AK4:AK12"/>
    <mergeCell ref="AL4:AL12"/>
    <mergeCell ref="AM4:AM12"/>
    <mergeCell ref="AN4:AN12"/>
    <mergeCell ref="AV2:AV3"/>
    <mergeCell ref="AW2:AZ3"/>
    <mergeCell ref="AW8:AW9"/>
    <mergeCell ref="AX8:BA9"/>
    <mergeCell ref="K2:K3"/>
    <mergeCell ref="D4:H4"/>
    <mergeCell ref="L2:L3"/>
    <mergeCell ref="K4:L9"/>
    <mergeCell ref="D5:H7"/>
    <mergeCell ref="E8:H9"/>
    <mergeCell ref="V4:V12"/>
    <mergeCell ref="M5:Q7"/>
    <mergeCell ref="M8:M9"/>
    <mergeCell ref="N8:Q9"/>
    <mergeCell ref="M2:P3"/>
    <mergeCell ref="M4:Q4"/>
    <mergeCell ref="R4:R12"/>
    <mergeCell ref="S4:S12"/>
    <mergeCell ref="T4:T12"/>
    <mergeCell ref="U4:U12"/>
    <mergeCell ref="F67:G67"/>
    <mergeCell ref="K44:P44"/>
    <mergeCell ref="K45:P45"/>
    <mergeCell ref="B48:C48"/>
    <mergeCell ref="B4:C9"/>
    <mergeCell ref="D8:D9"/>
    <mergeCell ref="F44:G44"/>
    <mergeCell ref="BE4:BE12"/>
    <mergeCell ref="BO4:BS4"/>
    <mergeCell ref="BP8:BS9"/>
    <mergeCell ref="BF4:BF12"/>
    <mergeCell ref="BG4:BG12"/>
    <mergeCell ref="BH4:BH12"/>
    <mergeCell ref="BI4:BI12"/>
    <mergeCell ref="BJ4:BJ12"/>
    <mergeCell ref="BM4:BN9"/>
    <mergeCell ref="BO5:BS7"/>
    <mergeCell ref="BO8:BO9"/>
    <mergeCell ref="R30:Z30"/>
    <mergeCell ref="R32:Z32"/>
    <mergeCell ref="R33:Z33"/>
    <mergeCell ref="Y40:Y41"/>
    <mergeCell ref="Z40:Z41"/>
    <mergeCell ref="R24:Z24"/>
    <mergeCell ref="BT16:CB16"/>
    <mergeCell ref="BT20:CB20"/>
    <mergeCell ref="BT21:CB21"/>
    <mergeCell ref="BT23:CB23"/>
    <mergeCell ref="BT24:CB24"/>
    <mergeCell ref="BT29:CB29"/>
    <mergeCell ref="BT30:CB30"/>
    <mergeCell ref="BT32:CB32"/>
    <mergeCell ref="BT33:CB33"/>
    <mergeCell ref="BU4:BU12"/>
    <mergeCell ref="BV4:BV12"/>
    <mergeCell ref="BW4:BW12"/>
    <mergeCell ref="BX4:BX12"/>
    <mergeCell ref="BY4:BY12"/>
    <mergeCell ref="BZ4:BZ12"/>
    <mergeCell ref="CA4:CA12"/>
    <mergeCell ref="BT13:CB13"/>
    <mergeCell ref="BT15:CB15"/>
    <mergeCell ref="AC2:AC3"/>
    <mergeCell ref="AD2:AD3"/>
    <mergeCell ref="AC4:AD9"/>
    <mergeCell ref="R13:Z13"/>
    <mergeCell ref="R15:Z15"/>
    <mergeCell ref="R16:Z16"/>
    <mergeCell ref="R20:Z20"/>
    <mergeCell ref="R21:Z21"/>
    <mergeCell ref="R23:Z23"/>
    <mergeCell ref="R29:Z29"/>
    <mergeCell ref="AC44:AH44"/>
    <mergeCell ref="AO4:AO12"/>
    <mergeCell ref="AP4:AP12"/>
    <mergeCell ref="AQ4:AQ12"/>
    <mergeCell ref="AR4:AR12"/>
    <mergeCell ref="AJ13:AR13"/>
    <mergeCell ref="AJ15:AR15"/>
    <mergeCell ref="AJ16:AR16"/>
    <mergeCell ref="AJ20:AR20"/>
    <mergeCell ref="AJ21:AR21"/>
    <mergeCell ref="AU44:AZ44"/>
    <mergeCell ref="AU45:AZ45"/>
    <mergeCell ref="AJ23:AR23"/>
    <mergeCell ref="AJ24:AR24"/>
    <mergeCell ref="AJ29:AR29"/>
    <mergeCell ref="AJ30:AR30"/>
    <mergeCell ref="AJ32:AR32"/>
    <mergeCell ref="AJ33:AR33"/>
    <mergeCell ref="AQ40:AQ41"/>
    <mergeCell ref="AR40:AR41"/>
    <mergeCell ref="CA40:CA41"/>
    <mergeCell ref="CB40:CB41"/>
    <mergeCell ref="BM44:BR44"/>
    <mergeCell ref="BM45:BR45"/>
    <mergeCell ref="AC45:AH45"/>
    <mergeCell ref="AU2:AU3"/>
    <mergeCell ref="AU4:AV9"/>
    <mergeCell ref="AW4:BA4"/>
    <mergeCell ref="BB4:BB12"/>
    <mergeCell ref="BC4:BC12"/>
    <mergeCell ref="BD4:BD12"/>
    <mergeCell ref="BB13:BJ13"/>
    <mergeCell ref="BB15:BJ15"/>
    <mergeCell ref="BB16:BJ16"/>
    <mergeCell ref="BB20:BJ20"/>
    <mergeCell ref="BB21:BJ21"/>
    <mergeCell ref="BB23:BJ23"/>
    <mergeCell ref="BB24:BJ24"/>
    <mergeCell ref="BB29:BJ29"/>
    <mergeCell ref="BB30:BJ30"/>
    <mergeCell ref="BB32:BJ32"/>
    <mergeCell ref="BB33:BJ33"/>
    <mergeCell ref="BI40:BI41"/>
    <mergeCell ref="BJ40:BJ41"/>
  </mergeCells>
  <conditionalFormatting sqref="Z45 R14:X14 R13 R17:X17">
    <cfRule type="cellIs" dxfId="264" priority="320" operator="equal">
      <formula>0</formula>
    </cfRule>
  </conditionalFormatting>
  <conditionalFormatting sqref="Z45 R14:X14 R13 R17:X17">
    <cfRule type="cellIs" dxfId="263" priority="321" operator="equal">
      <formula>1</formula>
    </cfRule>
  </conditionalFormatting>
  <conditionalFormatting sqref="X45">
    <cfRule type="cellIs" dxfId="262" priority="322" operator="equal">
      <formula>0</formula>
    </cfRule>
  </conditionalFormatting>
  <conditionalFormatting sqref="X45">
    <cfRule type="cellIs" dxfId="261" priority="323" operator="equal">
      <formula>1</formula>
    </cfRule>
  </conditionalFormatting>
  <conditionalFormatting sqref="V45">
    <cfRule type="cellIs" dxfId="260" priority="324" operator="equal">
      <formula>0</formula>
    </cfRule>
  </conditionalFormatting>
  <conditionalFormatting sqref="V45">
    <cfRule type="cellIs" dxfId="259" priority="325" operator="equal">
      <formula>1</formula>
    </cfRule>
  </conditionalFormatting>
  <conditionalFormatting sqref="K45">
    <cfRule type="cellIs" dxfId="258" priority="326" operator="equal">
      <formula>"OK"</formula>
    </cfRule>
  </conditionalFormatting>
  <conditionalFormatting sqref="K45">
    <cfRule type="cellIs" dxfId="257" priority="327" operator="equal">
      <formula>"NO HABILITADO"</formula>
    </cfRule>
  </conditionalFormatting>
  <conditionalFormatting sqref="D49:D63">
    <cfRule type="cellIs" dxfId="256" priority="328" operator="equal">
      <formula>"NH"</formula>
    </cfRule>
  </conditionalFormatting>
  <conditionalFormatting sqref="D49:D63">
    <cfRule type="cellIs" dxfId="255" priority="329" operator="equal">
      <formula>"H"</formula>
    </cfRule>
  </conditionalFormatting>
  <conditionalFormatting sqref="V14:W14 V17:W17">
    <cfRule type="cellIs" dxfId="254" priority="337" operator="equal">
      <formula>1</formula>
    </cfRule>
  </conditionalFormatting>
  <conditionalFormatting sqref="R18:X19 R22:X22 R25:X27 R38:X41">
    <cfRule type="cellIs" dxfId="253" priority="311" operator="equal">
      <formula>0</formula>
    </cfRule>
  </conditionalFormatting>
  <conditionalFormatting sqref="R18:X19 R22:X22 R25:X27 R38:X41">
    <cfRule type="cellIs" dxfId="252" priority="312" operator="equal">
      <formula>1</formula>
    </cfRule>
  </conditionalFormatting>
  <conditionalFormatting sqref="V18:W19 V22:W22 V25:W27 V38:W41">
    <cfRule type="cellIs" dxfId="251" priority="313" operator="equal">
      <formula>1</formula>
    </cfRule>
  </conditionalFormatting>
  <conditionalFormatting sqref="R15">
    <cfRule type="cellIs" dxfId="250" priority="175" operator="equal">
      <formula>0</formula>
    </cfRule>
  </conditionalFormatting>
  <conditionalFormatting sqref="R15">
    <cfRule type="cellIs" dxfId="249" priority="176" operator="equal">
      <formula>1</formula>
    </cfRule>
  </conditionalFormatting>
  <conditionalFormatting sqref="R16">
    <cfRule type="cellIs" dxfId="248" priority="169" operator="equal">
      <formula>0</formula>
    </cfRule>
  </conditionalFormatting>
  <conditionalFormatting sqref="R16">
    <cfRule type="cellIs" dxfId="247" priority="170" operator="equal">
      <formula>1</formula>
    </cfRule>
  </conditionalFormatting>
  <conditionalFormatting sqref="R20:R21">
    <cfRule type="cellIs" dxfId="246" priority="167" operator="equal">
      <formula>0</formula>
    </cfRule>
  </conditionalFormatting>
  <conditionalFormatting sqref="R20:R21">
    <cfRule type="cellIs" dxfId="245" priority="168" operator="equal">
      <formula>1</formula>
    </cfRule>
  </conditionalFormatting>
  <conditionalFormatting sqref="R23:R24">
    <cfRule type="cellIs" dxfId="244" priority="165" operator="equal">
      <formula>0</formula>
    </cfRule>
  </conditionalFormatting>
  <conditionalFormatting sqref="R23:R24">
    <cfRule type="cellIs" dxfId="243" priority="166" operator="equal">
      <formula>1</formula>
    </cfRule>
  </conditionalFormatting>
  <conditionalFormatting sqref="R29">
    <cfRule type="cellIs" dxfId="242" priority="163" operator="equal">
      <formula>0</formula>
    </cfRule>
  </conditionalFormatting>
  <conditionalFormatting sqref="R29">
    <cfRule type="cellIs" dxfId="241" priority="164" operator="equal">
      <formula>1</formula>
    </cfRule>
  </conditionalFormatting>
  <conditionalFormatting sqref="R30">
    <cfRule type="cellIs" dxfId="240" priority="161" operator="equal">
      <formula>0</formula>
    </cfRule>
  </conditionalFormatting>
  <conditionalFormatting sqref="R30">
    <cfRule type="cellIs" dxfId="239" priority="162" operator="equal">
      <formula>1</formula>
    </cfRule>
  </conditionalFormatting>
  <conditionalFormatting sqref="R28:X28">
    <cfRule type="cellIs" dxfId="238" priority="158" operator="equal">
      <formula>0</formula>
    </cfRule>
  </conditionalFormatting>
  <conditionalFormatting sqref="R28:X28">
    <cfRule type="cellIs" dxfId="237" priority="159" operator="equal">
      <formula>1</formula>
    </cfRule>
  </conditionalFormatting>
  <conditionalFormatting sqref="V28:W28">
    <cfRule type="cellIs" dxfId="236" priority="160" operator="equal">
      <formula>1</formula>
    </cfRule>
  </conditionalFormatting>
  <conditionalFormatting sqref="R32">
    <cfRule type="cellIs" dxfId="235" priority="156" operator="equal">
      <formula>0</formula>
    </cfRule>
  </conditionalFormatting>
  <conditionalFormatting sqref="R32">
    <cfRule type="cellIs" dxfId="234" priority="157" operator="equal">
      <formula>1</formula>
    </cfRule>
  </conditionalFormatting>
  <conditionalFormatting sqref="R33">
    <cfRule type="cellIs" dxfId="233" priority="154" operator="equal">
      <formula>0</formula>
    </cfRule>
  </conditionalFormatting>
  <conditionalFormatting sqref="R33">
    <cfRule type="cellIs" dxfId="232" priority="155" operator="equal">
      <formula>1</formula>
    </cfRule>
  </conditionalFormatting>
  <conditionalFormatting sqref="R31:X31">
    <cfRule type="cellIs" dxfId="231" priority="151" operator="equal">
      <formula>0</formula>
    </cfRule>
  </conditionalFormatting>
  <conditionalFormatting sqref="R31:X31">
    <cfRule type="cellIs" dxfId="230" priority="152" operator="equal">
      <formula>1</formula>
    </cfRule>
  </conditionalFormatting>
  <conditionalFormatting sqref="V31:W31">
    <cfRule type="cellIs" dxfId="229" priority="153" operator="equal">
      <formula>1</formula>
    </cfRule>
  </conditionalFormatting>
  <conditionalFormatting sqref="R34:X34">
    <cfRule type="cellIs" dxfId="228" priority="148" operator="equal">
      <formula>0</formula>
    </cfRule>
  </conditionalFormatting>
  <conditionalFormatting sqref="R34:X34">
    <cfRule type="cellIs" dxfId="227" priority="149" operator="equal">
      <formula>1</formula>
    </cfRule>
  </conditionalFormatting>
  <conditionalFormatting sqref="V34:W34">
    <cfRule type="cellIs" dxfId="226" priority="150" operator="equal">
      <formula>1</formula>
    </cfRule>
  </conditionalFormatting>
  <conditionalFormatting sqref="R35:X35">
    <cfRule type="cellIs" dxfId="225" priority="145" operator="equal">
      <formula>0</formula>
    </cfRule>
  </conditionalFormatting>
  <conditionalFormatting sqref="R35:X35">
    <cfRule type="cellIs" dxfId="224" priority="146" operator="equal">
      <formula>1</formula>
    </cfRule>
  </conditionalFormatting>
  <conditionalFormatting sqref="V35:W35">
    <cfRule type="cellIs" dxfId="223" priority="147" operator="equal">
      <formula>1</formula>
    </cfRule>
  </conditionalFormatting>
  <conditionalFormatting sqref="R36:X36">
    <cfRule type="cellIs" dxfId="222" priority="142" operator="equal">
      <formula>0</formula>
    </cfRule>
  </conditionalFormatting>
  <conditionalFormatting sqref="R36:X36">
    <cfRule type="cellIs" dxfId="221" priority="143" operator="equal">
      <formula>1</formula>
    </cfRule>
  </conditionalFormatting>
  <conditionalFormatting sqref="V36:W36">
    <cfRule type="cellIs" dxfId="220" priority="144" operator="equal">
      <formula>1</formula>
    </cfRule>
  </conditionalFormatting>
  <conditionalFormatting sqref="R37:X37">
    <cfRule type="cellIs" dxfId="219" priority="139" operator="equal">
      <formula>0</formula>
    </cfRule>
  </conditionalFormatting>
  <conditionalFormatting sqref="R37:X37">
    <cfRule type="cellIs" dxfId="218" priority="140" operator="equal">
      <formula>1</formula>
    </cfRule>
  </conditionalFormatting>
  <conditionalFormatting sqref="V37:W37">
    <cfRule type="cellIs" dxfId="217" priority="141" operator="equal">
      <formula>1</formula>
    </cfRule>
  </conditionalFormatting>
  <conditionalFormatting sqref="AR45 AJ14:AP14 AJ13 AJ17:AP17">
    <cfRule type="cellIs" dxfId="216" priority="130" operator="equal">
      <formula>0</formula>
    </cfRule>
  </conditionalFormatting>
  <conditionalFormatting sqref="AR45 AJ14:AP14 AJ13 AJ17:AP17">
    <cfRule type="cellIs" dxfId="215" priority="131" operator="equal">
      <formula>1</formula>
    </cfRule>
  </conditionalFormatting>
  <conditionalFormatting sqref="AP45">
    <cfRule type="cellIs" dxfId="214" priority="132" operator="equal">
      <formula>0</formula>
    </cfRule>
  </conditionalFormatting>
  <conditionalFormatting sqref="AP45">
    <cfRule type="cellIs" dxfId="213" priority="133" operator="equal">
      <formula>1</formula>
    </cfRule>
  </conditionalFormatting>
  <conditionalFormatting sqref="AN45">
    <cfRule type="cellIs" dxfId="212" priority="134" operator="equal">
      <formula>0</formula>
    </cfRule>
  </conditionalFormatting>
  <conditionalFormatting sqref="AN45">
    <cfRule type="cellIs" dxfId="211" priority="135" operator="equal">
      <formula>1</formula>
    </cfRule>
  </conditionalFormatting>
  <conditionalFormatting sqref="AC45">
    <cfRule type="cellIs" dxfId="210" priority="136" operator="equal">
      <formula>"OK"</formula>
    </cfRule>
  </conditionalFormatting>
  <conditionalFormatting sqref="AC45">
    <cfRule type="cellIs" dxfId="209" priority="137" operator="equal">
      <formula>"NO HABILITADO"</formula>
    </cfRule>
  </conditionalFormatting>
  <conditionalFormatting sqref="AN14:AO14 AN17:AO17">
    <cfRule type="cellIs" dxfId="208" priority="138" operator="equal">
      <formula>1</formula>
    </cfRule>
  </conditionalFormatting>
  <conditionalFormatting sqref="AJ18:AP19 AJ22:AP22 AJ25:AP27 AJ38:AP41">
    <cfRule type="cellIs" dxfId="207" priority="127" operator="equal">
      <formula>0</formula>
    </cfRule>
  </conditionalFormatting>
  <conditionalFormatting sqref="AJ18:AP19 AJ22:AP22 AJ25:AP27 AJ38:AP41">
    <cfRule type="cellIs" dxfId="206" priority="128" operator="equal">
      <formula>1</formula>
    </cfRule>
  </conditionalFormatting>
  <conditionalFormatting sqref="AN18:AO19 AN22:AO22 AN25:AO27 AN38:AO41">
    <cfRule type="cellIs" dxfId="205" priority="129" operator="equal">
      <formula>1</formula>
    </cfRule>
  </conditionalFormatting>
  <conditionalFormatting sqref="AJ15">
    <cfRule type="cellIs" dxfId="204" priority="125" operator="equal">
      <formula>0</formula>
    </cfRule>
  </conditionalFormatting>
  <conditionalFormatting sqref="AJ15">
    <cfRule type="cellIs" dxfId="203" priority="126" operator="equal">
      <formula>1</formula>
    </cfRule>
  </conditionalFormatting>
  <conditionalFormatting sqref="AJ16">
    <cfRule type="cellIs" dxfId="202" priority="123" operator="equal">
      <formula>0</formula>
    </cfRule>
  </conditionalFormatting>
  <conditionalFormatting sqref="AJ16">
    <cfRule type="cellIs" dxfId="201" priority="124" operator="equal">
      <formula>1</formula>
    </cfRule>
  </conditionalFormatting>
  <conditionalFormatting sqref="AJ20:AJ21">
    <cfRule type="cellIs" dxfId="200" priority="121" operator="equal">
      <formula>0</formula>
    </cfRule>
  </conditionalFormatting>
  <conditionalFormatting sqref="AJ20:AJ21">
    <cfRule type="cellIs" dxfId="199" priority="122" operator="equal">
      <formula>1</formula>
    </cfRule>
  </conditionalFormatting>
  <conditionalFormatting sqref="AJ23:AJ24">
    <cfRule type="cellIs" dxfId="198" priority="119" operator="equal">
      <formula>0</formula>
    </cfRule>
  </conditionalFormatting>
  <conditionalFormatting sqref="AJ23:AJ24">
    <cfRule type="cellIs" dxfId="197" priority="120" operator="equal">
      <formula>1</formula>
    </cfRule>
  </conditionalFormatting>
  <conditionalFormatting sqref="AJ29">
    <cfRule type="cellIs" dxfId="196" priority="117" operator="equal">
      <formula>0</formula>
    </cfRule>
  </conditionalFormatting>
  <conditionalFormatting sqref="AJ29">
    <cfRule type="cellIs" dxfId="195" priority="118" operator="equal">
      <formula>1</formula>
    </cfRule>
  </conditionalFormatting>
  <conditionalFormatting sqref="AJ30">
    <cfRule type="cellIs" dxfId="194" priority="115" operator="equal">
      <formula>0</formula>
    </cfRule>
  </conditionalFormatting>
  <conditionalFormatting sqref="AJ30">
    <cfRule type="cellIs" dxfId="193" priority="116" operator="equal">
      <formula>1</formula>
    </cfRule>
  </conditionalFormatting>
  <conditionalFormatting sqref="AJ28:AP28">
    <cfRule type="cellIs" dxfId="192" priority="112" operator="equal">
      <formula>0</formula>
    </cfRule>
  </conditionalFormatting>
  <conditionalFormatting sqref="AJ28:AP28">
    <cfRule type="cellIs" dxfId="191" priority="113" operator="equal">
      <formula>1</formula>
    </cfRule>
  </conditionalFormatting>
  <conditionalFormatting sqref="AN28:AO28">
    <cfRule type="cellIs" dxfId="190" priority="114" operator="equal">
      <formula>1</formula>
    </cfRule>
  </conditionalFormatting>
  <conditionalFormatting sqref="AJ32">
    <cfRule type="cellIs" dxfId="189" priority="110" operator="equal">
      <formula>0</formula>
    </cfRule>
  </conditionalFormatting>
  <conditionalFormatting sqref="AJ32">
    <cfRule type="cellIs" dxfId="188" priority="111" operator="equal">
      <formula>1</formula>
    </cfRule>
  </conditionalFormatting>
  <conditionalFormatting sqref="AJ33">
    <cfRule type="cellIs" dxfId="187" priority="108" operator="equal">
      <formula>0</formula>
    </cfRule>
  </conditionalFormatting>
  <conditionalFormatting sqref="AJ33">
    <cfRule type="cellIs" dxfId="186" priority="109" operator="equal">
      <formula>1</formula>
    </cfRule>
  </conditionalFormatting>
  <conditionalFormatting sqref="AJ31:AP31">
    <cfRule type="cellIs" dxfId="185" priority="105" operator="equal">
      <formula>0</formula>
    </cfRule>
  </conditionalFormatting>
  <conditionalFormatting sqref="AJ31:AP31">
    <cfRule type="cellIs" dxfId="184" priority="106" operator="equal">
      <formula>1</formula>
    </cfRule>
  </conditionalFormatting>
  <conditionalFormatting sqref="AN31:AO31">
    <cfRule type="cellIs" dxfId="183" priority="107" operator="equal">
      <formula>1</formula>
    </cfRule>
  </conditionalFormatting>
  <conditionalFormatting sqref="AJ34:AP34">
    <cfRule type="cellIs" dxfId="182" priority="102" operator="equal">
      <formula>0</formula>
    </cfRule>
  </conditionalFormatting>
  <conditionalFormatting sqref="AJ34:AP34">
    <cfRule type="cellIs" dxfId="181" priority="103" operator="equal">
      <formula>1</formula>
    </cfRule>
  </conditionalFormatting>
  <conditionalFormatting sqref="AN34:AO34">
    <cfRule type="cellIs" dxfId="180" priority="104" operator="equal">
      <formula>1</formula>
    </cfRule>
  </conditionalFormatting>
  <conditionalFormatting sqref="AJ35:AP35">
    <cfRule type="cellIs" dxfId="179" priority="99" operator="equal">
      <formula>0</formula>
    </cfRule>
  </conditionalFormatting>
  <conditionalFormatting sqref="AJ35:AP35">
    <cfRule type="cellIs" dxfId="178" priority="100" operator="equal">
      <formula>1</formula>
    </cfRule>
  </conditionalFormatting>
  <conditionalFormatting sqref="AN35:AO35">
    <cfRule type="cellIs" dxfId="177" priority="101" operator="equal">
      <formula>1</formula>
    </cfRule>
  </conditionalFormatting>
  <conditionalFormatting sqref="AJ36:AP36">
    <cfRule type="cellIs" dxfId="176" priority="96" operator="equal">
      <formula>0</formula>
    </cfRule>
  </conditionalFormatting>
  <conditionalFormatting sqref="AJ36:AP36">
    <cfRule type="cellIs" dxfId="175" priority="97" operator="equal">
      <formula>1</formula>
    </cfRule>
  </conditionalFormatting>
  <conditionalFormatting sqref="AN36:AO36">
    <cfRule type="cellIs" dxfId="174" priority="98" operator="equal">
      <formula>1</formula>
    </cfRule>
  </conditionalFormatting>
  <conditionalFormatting sqref="AJ37:AP37">
    <cfRule type="cellIs" dxfId="173" priority="93" operator="equal">
      <formula>0</formula>
    </cfRule>
  </conditionalFormatting>
  <conditionalFormatting sqref="AJ37:AP37">
    <cfRule type="cellIs" dxfId="172" priority="94" operator="equal">
      <formula>1</formula>
    </cfRule>
  </conditionalFormatting>
  <conditionalFormatting sqref="AN37:AO37">
    <cfRule type="cellIs" dxfId="171" priority="95" operator="equal">
      <formula>1</formula>
    </cfRule>
  </conditionalFormatting>
  <conditionalFormatting sqref="BJ45 BB14:BH14 BB13 BB17:BH17">
    <cfRule type="cellIs" dxfId="170" priority="84" operator="equal">
      <formula>0</formula>
    </cfRule>
  </conditionalFormatting>
  <conditionalFormatting sqref="BJ45 BB14:BH14 BB13 BB17:BH17">
    <cfRule type="cellIs" dxfId="169" priority="85" operator="equal">
      <formula>1</formula>
    </cfRule>
  </conditionalFormatting>
  <conditionalFormatting sqref="BH45">
    <cfRule type="cellIs" dxfId="168" priority="86" operator="equal">
      <formula>0</formula>
    </cfRule>
  </conditionalFormatting>
  <conditionalFormatting sqref="BH45">
    <cfRule type="cellIs" dxfId="167" priority="87" operator="equal">
      <formula>1</formula>
    </cfRule>
  </conditionalFormatting>
  <conditionalFormatting sqref="BF45">
    <cfRule type="cellIs" dxfId="166" priority="88" operator="equal">
      <formula>0</formula>
    </cfRule>
  </conditionalFormatting>
  <conditionalFormatting sqref="BF45">
    <cfRule type="cellIs" dxfId="165" priority="89" operator="equal">
      <formula>1</formula>
    </cfRule>
  </conditionalFormatting>
  <conditionalFormatting sqref="AU45">
    <cfRule type="cellIs" dxfId="164" priority="90" operator="equal">
      <formula>"OK"</formula>
    </cfRule>
  </conditionalFormatting>
  <conditionalFormatting sqref="AU45">
    <cfRule type="cellIs" dxfId="163" priority="91" operator="equal">
      <formula>"NO HABILITADO"</formula>
    </cfRule>
  </conditionalFormatting>
  <conditionalFormatting sqref="BF14:BG14 BF17:BG17">
    <cfRule type="cellIs" dxfId="162" priority="92" operator="equal">
      <formula>1</formula>
    </cfRule>
  </conditionalFormatting>
  <conditionalFormatting sqref="BB18:BH19 BB22:BH22 BB25:BH27 BB38:BH41">
    <cfRule type="cellIs" dxfId="161" priority="81" operator="equal">
      <formula>0</formula>
    </cfRule>
  </conditionalFormatting>
  <conditionalFormatting sqref="BB18:BH19 BB22:BH22 BB25:BH27 BB38:BH41">
    <cfRule type="cellIs" dxfId="160" priority="82" operator="equal">
      <formula>1</formula>
    </cfRule>
  </conditionalFormatting>
  <conditionalFormatting sqref="BF18:BG19 BF22:BG22 BF25:BG27 BF38:BG41">
    <cfRule type="cellIs" dxfId="159" priority="83" operator="equal">
      <formula>1</formula>
    </cfRule>
  </conditionalFormatting>
  <conditionalFormatting sqref="BB15">
    <cfRule type="cellIs" dxfId="158" priority="79" operator="equal">
      <formula>0</formula>
    </cfRule>
  </conditionalFormatting>
  <conditionalFormatting sqref="BB15">
    <cfRule type="cellIs" dxfId="157" priority="80" operator="equal">
      <formula>1</formula>
    </cfRule>
  </conditionalFormatting>
  <conditionalFormatting sqref="BB16">
    <cfRule type="cellIs" dxfId="156" priority="77" operator="equal">
      <formula>0</formula>
    </cfRule>
  </conditionalFormatting>
  <conditionalFormatting sqref="BB16">
    <cfRule type="cellIs" dxfId="155" priority="78" operator="equal">
      <formula>1</formula>
    </cfRule>
  </conditionalFormatting>
  <conditionalFormatting sqref="BB20:BB21">
    <cfRule type="cellIs" dxfId="154" priority="75" operator="equal">
      <formula>0</formula>
    </cfRule>
  </conditionalFormatting>
  <conditionalFormatting sqref="BB20:BB21">
    <cfRule type="cellIs" dxfId="153" priority="76" operator="equal">
      <formula>1</formula>
    </cfRule>
  </conditionalFormatting>
  <conditionalFormatting sqref="BB23:BB24">
    <cfRule type="cellIs" dxfId="152" priority="73" operator="equal">
      <formula>0</formula>
    </cfRule>
  </conditionalFormatting>
  <conditionalFormatting sqref="BB23:BB24">
    <cfRule type="cellIs" dxfId="151" priority="74" operator="equal">
      <formula>1</formula>
    </cfRule>
  </conditionalFormatting>
  <conditionalFormatting sqref="BB29">
    <cfRule type="cellIs" dxfId="150" priority="71" operator="equal">
      <formula>0</formula>
    </cfRule>
  </conditionalFormatting>
  <conditionalFormatting sqref="BB29">
    <cfRule type="cellIs" dxfId="149" priority="72" operator="equal">
      <formula>1</formula>
    </cfRule>
  </conditionalFormatting>
  <conditionalFormatting sqref="BB30">
    <cfRule type="cellIs" dxfId="148" priority="69" operator="equal">
      <formula>0</formula>
    </cfRule>
  </conditionalFormatting>
  <conditionalFormatting sqref="BB30">
    <cfRule type="cellIs" dxfId="147" priority="70" operator="equal">
      <formula>1</formula>
    </cfRule>
  </conditionalFormatting>
  <conditionalFormatting sqref="BB28:BH28">
    <cfRule type="cellIs" dxfId="146" priority="66" operator="equal">
      <formula>0</formula>
    </cfRule>
  </conditionalFormatting>
  <conditionalFormatting sqref="BB28:BH28">
    <cfRule type="cellIs" dxfId="145" priority="67" operator="equal">
      <formula>1</formula>
    </cfRule>
  </conditionalFormatting>
  <conditionalFormatting sqref="BF28:BG28">
    <cfRule type="cellIs" dxfId="144" priority="68" operator="equal">
      <formula>1</formula>
    </cfRule>
  </conditionalFormatting>
  <conditionalFormatting sqref="BB32">
    <cfRule type="cellIs" dxfId="143" priority="64" operator="equal">
      <formula>0</formula>
    </cfRule>
  </conditionalFormatting>
  <conditionalFormatting sqref="BB32">
    <cfRule type="cellIs" dxfId="142" priority="65" operator="equal">
      <formula>1</formula>
    </cfRule>
  </conditionalFormatting>
  <conditionalFormatting sqref="BB33">
    <cfRule type="cellIs" dxfId="141" priority="62" operator="equal">
      <formula>0</formula>
    </cfRule>
  </conditionalFormatting>
  <conditionalFormatting sqref="BB33">
    <cfRule type="cellIs" dxfId="140" priority="63" operator="equal">
      <formula>1</formula>
    </cfRule>
  </conditionalFormatting>
  <conditionalFormatting sqref="BB31:BH31">
    <cfRule type="cellIs" dxfId="139" priority="59" operator="equal">
      <formula>0</formula>
    </cfRule>
  </conditionalFormatting>
  <conditionalFormatting sqref="BB31:BH31">
    <cfRule type="cellIs" dxfId="138" priority="60" operator="equal">
      <formula>1</formula>
    </cfRule>
  </conditionalFormatting>
  <conditionalFormatting sqref="BF31:BG31">
    <cfRule type="cellIs" dxfId="137" priority="61" operator="equal">
      <formula>1</formula>
    </cfRule>
  </conditionalFormatting>
  <conditionalFormatting sqref="BB34:BH34">
    <cfRule type="cellIs" dxfId="136" priority="56" operator="equal">
      <formula>0</formula>
    </cfRule>
  </conditionalFormatting>
  <conditionalFormatting sqref="BB34:BH34">
    <cfRule type="cellIs" dxfId="135" priority="57" operator="equal">
      <formula>1</formula>
    </cfRule>
  </conditionalFormatting>
  <conditionalFormatting sqref="BF34:BG34">
    <cfRule type="cellIs" dxfId="134" priority="58" operator="equal">
      <formula>1</formula>
    </cfRule>
  </conditionalFormatting>
  <conditionalFormatting sqref="BB35:BH35">
    <cfRule type="cellIs" dxfId="133" priority="53" operator="equal">
      <formula>0</formula>
    </cfRule>
  </conditionalFormatting>
  <conditionalFormatting sqref="BB35:BH35">
    <cfRule type="cellIs" dxfId="132" priority="54" operator="equal">
      <formula>1</formula>
    </cfRule>
  </conditionalFormatting>
  <conditionalFormatting sqref="BF35:BG35">
    <cfRule type="cellIs" dxfId="131" priority="55" operator="equal">
      <formula>1</formula>
    </cfRule>
  </conditionalFormatting>
  <conditionalFormatting sqref="BB36:BH36">
    <cfRule type="cellIs" dxfId="130" priority="50" operator="equal">
      <formula>0</formula>
    </cfRule>
  </conditionalFormatting>
  <conditionalFormatting sqref="BB36:BH36">
    <cfRule type="cellIs" dxfId="129" priority="51" operator="equal">
      <formula>1</formula>
    </cfRule>
  </conditionalFormatting>
  <conditionalFormatting sqref="BF36:BG36">
    <cfRule type="cellIs" dxfId="128" priority="52" operator="equal">
      <formula>1</formula>
    </cfRule>
  </conditionalFormatting>
  <conditionalFormatting sqref="BB37:BH37">
    <cfRule type="cellIs" dxfId="127" priority="47" operator="equal">
      <formula>0</formula>
    </cfRule>
  </conditionalFormatting>
  <conditionalFormatting sqref="BB37:BH37">
    <cfRule type="cellIs" dxfId="126" priority="48" operator="equal">
      <formula>1</formula>
    </cfRule>
  </conditionalFormatting>
  <conditionalFormatting sqref="BF37:BG37">
    <cfRule type="cellIs" dxfId="125" priority="49" operator="equal">
      <formula>1</formula>
    </cfRule>
  </conditionalFormatting>
  <conditionalFormatting sqref="CB45 BT14:BZ14 BT13 BT17:BZ17">
    <cfRule type="cellIs" dxfId="124" priority="38" operator="equal">
      <formula>0</formula>
    </cfRule>
  </conditionalFormatting>
  <conditionalFormatting sqref="CB45 BT14:BZ14 BT13 BT17:BZ17">
    <cfRule type="cellIs" dxfId="123" priority="39" operator="equal">
      <formula>1</formula>
    </cfRule>
  </conditionalFormatting>
  <conditionalFormatting sqref="BZ45">
    <cfRule type="cellIs" dxfId="122" priority="40" operator="equal">
      <formula>0</formula>
    </cfRule>
  </conditionalFormatting>
  <conditionalFormatting sqref="BZ45">
    <cfRule type="cellIs" dxfId="121" priority="41" operator="equal">
      <formula>1</formula>
    </cfRule>
  </conditionalFormatting>
  <conditionalFormatting sqref="BX45">
    <cfRule type="cellIs" dxfId="120" priority="42" operator="equal">
      <formula>0</formula>
    </cfRule>
  </conditionalFormatting>
  <conditionalFormatting sqref="BX45">
    <cfRule type="cellIs" dxfId="119" priority="43" operator="equal">
      <formula>1</formula>
    </cfRule>
  </conditionalFormatting>
  <conditionalFormatting sqref="BM45">
    <cfRule type="cellIs" dxfId="118" priority="44" operator="equal">
      <formula>"OK"</formula>
    </cfRule>
  </conditionalFormatting>
  <conditionalFormatting sqref="BM45">
    <cfRule type="cellIs" dxfId="117" priority="45" operator="equal">
      <formula>"NO HABILITADO"</formula>
    </cfRule>
  </conditionalFormatting>
  <conditionalFormatting sqref="BX14:BY14 BX17:BY17">
    <cfRule type="cellIs" dxfId="116" priority="46" operator="equal">
      <formula>1</formula>
    </cfRule>
  </conditionalFormatting>
  <conditionalFormatting sqref="BT18:BZ19 BT22:BZ22 BT25:BZ27 BT38:BZ41">
    <cfRule type="cellIs" dxfId="115" priority="35" operator="equal">
      <formula>0</formula>
    </cfRule>
  </conditionalFormatting>
  <conditionalFormatting sqref="BT18:BZ19 BT22:BZ22 BT25:BZ27 BT38:BZ41">
    <cfRule type="cellIs" dxfId="114" priority="36" operator="equal">
      <formula>1</formula>
    </cfRule>
  </conditionalFormatting>
  <conditionalFormatting sqref="BX18:BY19 BX22:BY22 BX25:BY27 BX38:BY41">
    <cfRule type="cellIs" dxfId="113" priority="37" operator="equal">
      <formula>1</formula>
    </cfRule>
  </conditionalFormatting>
  <conditionalFormatting sqref="BT15">
    <cfRule type="cellIs" dxfId="112" priority="33" operator="equal">
      <formula>0</formula>
    </cfRule>
  </conditionalFormatting>
  <conditionalFormatting sqref="BT15">
    <cfRule type="cellIs" dxfId="111" priority="34" operator="equal">
      <formula>1</formula>
    </cfRule>
  </conditionalFormatting>
  <conditionalFormatting sqref="BT16">
    <cfRule type="cellIs" dxfId="110" priority="31" operator="equal">
      <formula>0</formula>
    </cfRule>
  </conditionalFormatting>
  <conditionalFormatting sqref="BT16">
    <cfRule type="cellIs" dxfId="109" priority="32" operator="equal">
      <formula>1</formula>
    </cfRule>
  </conditionalFormatting>
  <conditionalFormatting sqref="BT20:BT21">
    <cfRule type="cellIs" dxfId="108" priority="29" operator="equal">
      <formula>0</formula>
    </cfRule>
  </conditionalFormatting>
  <conditionalFormatting sqref="BT20:BT21">
    <cfRule type="cellIs" dxfId="107" priority="30" operator="equal">
      <formula>1</formula>
    </cfRule>
  </conditionalFormatting>
  <conditionalFormatting sqref="BT23:BT24">
    <cfRule type="cellIs" dxfId="106" priority="27" operator="equal">
      <formula>0</formula>
    </cfRule>
  </conditionalFormatting>
  <conditionalFormatting sqref="BT23:BT24">
    <cfRule type="cellIs" dxfId="105" priority="28" operator="equal">
      <formula>1</formula>
    </cfRule>
  </conditionalFormatting>
  <conditionalFormatting sqref="BT29">
    <cfRule type="cellIs" dxfId="104" priority="25" operator="equal">
      <formula>0</formula>
    </cfRule>
  </conditionalFormatting>
  <conditionalFormatting sqref="BT29">
    <cfRule type="cellIs" dxfId="103" priority="26" operator="equal">
      <formula>1</formula>
    </cfRule>
  </conditionalFormatting>
  <conditionalFormatting sqref="BT30">
    <cfRule type="cellIs" dxfId="102" priority="23" operator="equal">
      <formula>0</formula>
    </cfRule>
  </conditionalFormatting>
  <conditionalFormatting sqref="BT30">
    <cfRule type="cellIs" dxfId="101" priority="24" operator="equal">
      <formula>1</formula>
    </cfRule>
  </conditionalFormatting>
  <conditionalFormatting sqref="BT28:BZ28">
    <cfRule type="cellIs" dxfId="100" priority="20" operator="equal">
      <formula>0</formula>
    </cfRule>
  </conditionalFormatting>
  <conditionalFormatting sqref="BT28:BZ28">
    <cfRule type="cellIs" dxfId="99" priority="21" operator="equal">
      <formula>1</formula>
    </cfRule>
  </conditionalFormatting>
  <conditionalFormatting sqref="BX28:BY28">
    <cfRule type="cellIs" dxfId="98" priority="22" operator="equal">
      <formula>1</formula>
    </cfRule>
  </conditionalFormatting>
  <conditionalFormatting sqref="BT32">
    <cfRule type="cellIs" dxfId="97" priority="18" operator="equal">
      <formula>0</formula>
    </cfRule>
  </conditionalFormatting>
  <conditionalFormatting sqref="BT32">
    <cfRule type="cellIs" dxfId="96" priority="19" operator="equal">
      <formula>1</formula>
    </cfRule>
  </conditionalFormatting>
  <conditionalFormatting sqref="BT33">
    <cfRule type="cellIs" dxfId="95" priority="16" operator="equal">
      <formula>0</formula>
    </cfRule>
  </conditionalFormatting>
  <conditionalFormatting sqref="BT33">
    <cfRule type="cellIs" dxfId="94" priority="17" operator="equal">
      <formula>1</formula>
    </cfRule>
  </conditionalFormatting>
  <conditionalFormatting sqref="BT31:BZ31">
    <cfRule type="cellIs" dxfId="93" priority="13" operator="equal">
      <formula>0</formula>
    </cfRule>
  </conditionalFormatting>
  <conditionalFormatting sqref="BT31:BZ31">
    <cfRule type="cellIs" dxfId="92" priority="14" operator="equal">
      <formula>1</formula>
    </cfRule>
  </conditionalFormatting>
  <conditionalFormatting sqref="BX31:BY31">
    <cfRule type="cellIs" dxfId="91" priority="15" operator="equal">
      <formula>1</formula>
    </cfRule>
  </conditionalFormatting>
  <conditionalFormatting sqref="BT34:BZ34">
    <cfRule type="cellIs" dxfId="90" priority="10" operator="equal">
      <formula>0</formula>
    </cfRule>
  </conditionalFormatting>
  <conditionalFormatting sqref="BT34:BZ34">
    <cfRule type="cellIs" dxfId="89" priority="11" operator="equal">
      <formula>1</formula>
    </cfRule>
  </conditionalFormatting>
  <conditionalFormatting sqref="BX34:BY34">
    <cfRule type="cellIs" dxfId="88" priority="12" operator="equal">
      <formula>1</formula>
    </cfRule>
  </conditionalFormatting>
  <conditionalFormatting sqref="BT35:BZ35">
    <cfRule type="cellIs" dxfId="87" priority="7" operator="equal">
      <formula>0</formula>
    </cfRule>
  </conditionalFormatting>
  <conditionalFormatting sqref="BT35:BZ35">
    <cfRule type="cellIs" dxfId="86" priority="8" operator="equal">
      <formula>1</formula>
    </cfRule>
  </conditionalFormatting>
  <conditionalFormatting sqref="BX35:BY35">
    <cfRule type="cellIs" dxfId="85" priority="9" operator="equal">
      <formula>1</formula>
    </cfRule>
  </conditionalFormatting>
  <conditionalFormatting sqref="BT36:BZ36">
    <cfRule type="cellIs" dxfId="84" priority="4" operator="equal">
      <formula>0</formula>
    </cfRule>
  </conditionalFormatting>
  <conditionalFormatting sqref="BT36:BZ36">
    <cfRule type="cellIs" dxfId="83" priority="5" operator="equal">
      <formula>1</formula>
    </cfRule>
  </conditionalFormatting>
  <conditionalFormatting sqref="BX36:BY36">
    <cfRule type="cellIs" dxfId="82" priority="6" operator="equal">
      <formula>1</formula>
    </cfRule>
  </conditionalFormatting>
  <conditionalFormatting sqref="BT37:BZ37">
    <cfRule type="cellIs" dxfId="81" priority="1" operator="equal">
      <formula>0</formula>
    </cfRule>
  </conditionalFormatting>
  <conditionalFormatting sqref="BT37:BZ37">
    <cfRule type="cellIs" dxfId="80" priority="2" operator="equal">
      <formula>1</formula>
    </cfRule>
  </conditionalFormatting>
  <conditionalFormatting sqref="BX37:BY37">
    <cfRule type="cellIs" dxfId="79" priority="3" operator="equal">
      <formula>1</formula>
    </cfRule>
  </conditionalFormatting>
  <pageMargins left="0.7" right="0.7" top="0.75" bottom="0.75" header="0" footer="0"/>
  <pageSetup paperSize="9" orientation="portrait"/>
  <drawing r:id="rId1"/>
  <legacyDrawing r:id="rId2"/>
  <oleObjects>
    <mc:AlternateContent xmlns:mc="http://schemas.openxmlformats.org/markup-compatibility/2006">
      <mc:Choice Requires="x14">
        <oleObject shapeId="7169" r:id="rId3">
          <objectPr defaultSize="0" autoPict="0" r:id="rId4">
            <anchor moveWithCells="1" sizeWithCells="1">
              <from>
                <xdr:col>28</xdr:col>
                <xdr:colOff>38100</xdr:colOff>
                <xdr:row>6</xdr:row>
                <xdr:rowOff>9525</xdr:rowOff>
              </from>
              <to>
                <xdr:col>29</xdr:col>
                <xdr:colOff>2105025</xdr:colOff>
                <xdr:row>8</xdr:row>
                <xdr:rowOff>504825</xdr:rowOff>
              </to>
            </anchor>
          </objectPr>
        </oleObject>
      </mc:Choice>
      <mc:Fallback>
        <oleObject shapeId="7169" r:id="rId3"/>
      </mc:Fallback>
    </mc:AlternateContent>
  </oleObjects>
  <tableParts count="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89"/>
  <sheetViews>
    <sheetView showGridLines="0" zoomScale="70" zoomScaleNormal="70" workbookViewId="0">
      <selection activeCell="D16" sqref="D16"/>
    </sheetView>
  </sheetViews>
  <sheetFormatPr baseColWidth="10" defaultColWidth="14.42578125" defaultRowHeight="15" customHeight="1"/>
  <cols>
    <col min="1" max="1" width="8" style="141" customWidth="1"/>
    <col min="2" max="2" width="41" style="141" customWidth="1"/>
    <col min="3" max="3" width="17.28515625" style="141" customWidth="1"/>
    <col min="4" max="4" width="31.42578125" style="141" customWidth="1"/>
    <col min="5" max="5" width="38.42578125" style="141" customWidth="1"/>
    <col min="6" max="6" width="19" style="141" customWidth="1"/>
    <col min="7" max="7" width="29.140625" style="141" customWidth="1"/>
    <col min="8" max="9" width="11.42578125" style="141" customWidth="1"/>
    <col min="10" max="10" width="11.42578125" style="141" hidden="1" customWidth="1"/>
    <col min="11" max="11" width="42.42578125" style="141" hidden="1" customWidth="1"/>
    <col min="12" max="12" width="12.7109375" style="141" hidden="1" customWidth="1"/>
    <col min="13" max="26" width="11.42578125" style="141" customWidth="1"/>
    <col min="27" max="16384" width="14.42578125" style="141"/>
  </cols>
  <sheetData>
    <row r="1" spans="1:26" ht="28.5" customHeight="1">
      <c r="A1" s="528" t="s">
        <v>103</v>
      </c>
      <c r="B1" s="406"/>
      <c r="C1" s="406"/>
      <c r="D1" s="406"/>
      <c r="E1" s="406"/>
      <c r="F1" s="406"/>
      <c r="G1" s="394"/>
      <c r="H1" s="74"/>
      <c r="I1" s="74"/>
      <c r="J1" s="74"/>
      <c r="K1" s="74"/>
      <c r="L1" s="74"/>
      <c r="M1" s="74"/>
      <c r="N1" s="74"/>
      <c r="O1" s="74"/>
      <c r="P1" s="74"/>
      <c r="Q1" s="74"/>
      <c r="R1" s="74"/>
      <c r="S1" s="74"/>
      <c r="T1" s="74"/>
      <c r="U1" s="74"/>
      <c r="V1" s="74"/>
      <c r="W1" s="74"/>
      <c r="X1" s="74"/>
      <c r="Y1" s="74"/>
      <c r="Z1" s="74"/>
    </row>
    <row r="2" spans="1:26" ht="12.75" customHeight="1">
      <c r="A2" s="74"/>
      <c r="B2" s="74"/>
      <c r="C2" s="74"/>
      <c r="D2" s="74"/>
      <c r="E2" s="74"/>
      <c r="F2" s="74"/>
      <c r="G2" s="74"/>
      <c r="H2" s="74"/>
      <c r="I2" s="74"/>
      <c r="J2" s="74"/>
      <c r="K2" s="74"/>
      <c r="L2" s="74"/>
      <c r="M2" s="74"/>
      <c r="N2" s="74"/>
      <c r="O2" s="74"/>
      <c r="P2" s="74"/>
      <c r="Q2" s="74"/>
      <c r="R2" s="74"/>
      <c r="S2" s="74"/>
      <c r="T2" s="74"/>
      <c r="U2" s="74"/>
      <c r="V2" s="74"/>
      <c r="W2" s="74"/>
      <c r="X2" s="74"/>
      <c r="Y2" s="74"/>
      <c r="Z2" s="74"/>
    </row>
    <row r="3" spans="1:26" ht="90.75" customHeight="1">
      <c r="A3" s="75" t="s">
        <v>7</v>
      </c>
      <c r="B3" s="76" t="s">
        <v>8</v>
      </c>
      <c r="C3" s="77" t="s">
        <v>104</v>
      </c>
      <c r="D3" s="77" t="s">
        <v>105</v>
      </c>
      <c r="E3" s="77" t="s">
        <v>106</v>
      </c>
      <c r="F3" s="77" t="s">
        <v>246</v>
      </c>
      <c r="G3" s="77" t="s">
        <v>247</v>
      </c>
      <c r="H3" s="74"/>
      <c r="I3" s="74"/>
      <c r="J3" s="488" t="s">
        <v>71</v>
      </c>
      <c r="K3" s="424"/>
      <c r="L3" s="57" t="s">
        <v>48</v>
      </c>
      <c r="M3" s="74"/>
      <c r="N3" s="74"/>
      <c r="O3" s="74"/>
      <c r="P3" s="74"/>
      <c r="Q3" s="74"/>
      <c r="R3" s="74"/>
      <c r="S3" s="74"/>
      <c r="T3" s="74"/>
      <c r="U3" s="74"/>
      <c r="V3" s="74"/>
      <c r="W3" s="74"/>
      <c r="X3" s="74"/>
      <c r="Y3" s="74"/>
      <c r="Z3" s="74"/>
    </row>
    <row r="4" spans="1:26" ht="12.75" customHeight="1">
      <c r="A4" s="78">
        <f>+IF('1_ENTREGA'!A8="","",'1_ENTREGA'!A8)</f>
        <v>1</v>
      </c>
      <c r="B4" s="79" t="str">
        <f t="shared" ref="B4:B7" si="0">IF(A4="","",VLOOKUP(A4,LISTA_OFERENTES,2,FALSE))</f>
        <v>NORLAB S.A.S</v>
      </c>
      <c r="C4" s="73" t="s">
        <v>283</v>
      </c>
      <c r="D4" s="73" t="s">
        <v>283</v>
      </c>
      <c r="E4" s="73" t="s">
        <v>283</v>
      </c>
      <c r="F4" s="73" t="s">
        <v>283</v>
      </c>
      <c r="G4" s="73" t="s">
        <v>283</v>
      </c>
      <c r="H4" s="74"/>
      <c r="I4" s="74"/>
      <c r="J4" s="65">
        <v>1</v>
      </c>
      <c r="K4" s="67" t="str">
        <f t="shared" ref="K4:K7" si="1">VLOOKUP(J4,LISTA_OFERENTES,2,FALSE)</f>
        <v>NORLAB S.A.S</v>
      </c>
      <c r="L4" s="67" t="str">
        <f t="shared" ref="L4" si="2">IF(AND(C4="CUMPLE",D4="CUMPLE",E4="CUMPLE",F4="CUMPLE",G4="CUMPLE"),"H",IF(OR(C4=0,D4=0,E4=0,F4=0,G4=0)," ","NH"))</f>
        <v>H</v>
      </c>
      <c r="M4" s="74"/>
      <c r="N4" s="74"/>
      <c r="O4" s="74"/>
      <c r="P4" s="74"/>
      <c r="Q4" s="74"/>
      <c r="R4" s="74"/>
      <c r="S4" s="74"/>
      <c r="T4" s="74"/>
      <c r="U4" s="74"/>
      <c r="V4" s="74"/>
      <c r="W4" s="74"/>
      <c r="X4" s="74"/>
      <c r="Y4" s="74"/>
      <c r="Z4" s="74"/>
    </row>
    <row r="5" spans="1:26" ht="12.75" customHeight="1">
      <c r="A5" s="78">
        <f>+IF('1_ENTREGA'!A9="","",'1_ENTREGA'!A9)</f>
        <v>2</v>
      </c>
      <c r="B5" s="79" t="str">
        <f t="shared" si="0"/>
        <v>LABBRANDS S.A.S</v>
      </c>
      <c r="C5" s="73" t="s">
        <v>283</v>
      </c>
      <c r="D5" s="73" t="s">
        <v>283</v>
      </c>
      <c r="E5" s="73" t="s">
        <v>283</v>
      </c>
      <c r="F5" s="73" t="s">
        <v>283</v>
      </c>
      <c r="G5" s="73" t="s">
        <v>283</v>
      </c>
      <c r="H5" s="74"/>
      <c r="I5" s="74"/>
      <c r="J5" s="65">
        <v>2</v>
      </c>
      <c r="K5" s="67" t="str">
        <f t="shared" si="1"/>
        <v>LABBRANDS S.A.S</v>
      </c>
      <c r="L5" s="67" t="str">
        <f>IF(AND(C5="CUMPLE",D5="CUMPLE",E5="CUMPLE",F5="CUMPLE",G5="CUMPLE"),"H",IF(OR(C5=0,D5=0,E5=0,F5=0,G5=0)," ","NH"))</f>
        <v>H</v>
      </c>
      <c r="M5" s="74"/>
      <c r="N5" s="74"/>
      <c r="O5" s="74"/>
      <c r="P5" s="74"/>
      <c r="Q5" s="74"/>
      <c r="R5" s="74"/>
      <c r="S5" s="74"/>
      <c r="T5" s="74"/>
      <c r="U5" s="74"/>
      <c r="V5" s="74"/>
      <c r="W5" s="74"/>
      <c r="X5" s="74"/>
      <c r="Y5" s="74"/>
      <c r="Z5" s="74"/>
    </row>
    <row r="6" spans="1:26" ht="12.75" customHeight="1">
      <c r="A6" s="78">
        <f>+IF('1_ENTREGA'!A10="","",'1_ENTREGA'!A10)</f>
        <v>3</v>
      </c>
      <c r="B6" s="79" t="str">
        <f t="shared" si="0"/>
        <v>AVANTIKA COLOMBIA S.A.S</v>
      </c>
      <c r="C6" s="73" t="s">
        <v>283</v>
      </c>
      <c r="D6" s="73" t="s">
        <v>283</v>
      </c>
      <c r="E6" s="73" t="s">
        <v>283</v>
      </c>
      <c r="F6" s="73" t="s">
        <v>283</v>
      </c>
      <c r="G6" s="73" t="s">
        <v>283</v>
      </c>
      <c r="H6" s="74"/>
      <c r="I6" s="74"/>
      <c r="J6" s="65">
        <v>3</v>
      </c>
      <c r="K6" s="67" t="str">
        <f t="shared" si="1"/>
        <v>AVANTIKA COLOMBIA S.A.S</v>
      </c>
      <c r="L6" s="67" t="str">
        <f>IF(AND(C6="CUMPLE",D6="CUMPLE",E6="CUMPLE",F6="CUMPLE",G6="CUMPLE"),"H",IF(OR(C6=0,D6=0,E6=0,F6=0,G6=0)," ","NH"))</f>
        <v>H</v>
      </c>
      <c r="M6" s="74"/>
      <c r="N6" s="74"/>
      <c r="O6" s="74"/>
      <c r="P6" s="74"/>
      <c r="Q6" s="74"/>
      <c r="R6" s="74"/>
      <c r="S6" s="74"/>
      <c r="T6" s="74"/>
      <c r="U6" s="74"/>
      <c r="V6" s="74"/>
      <c r="W6" s="74"/>
      <c r="X6" s="74"/>
      <c r="Y6" s="74"/>
      <c r="Z6" s="74"/>
    </row>
    <row r="7" spans="1:26" ht="15.75">
      <c r="A7" s="78">
        <f>+IF('1_ENTREGA'!A11="","",'1_ENTREGA'!A11)</f>
        <v>4</v>
      </c>
      <c r="B7" s="79" t="str">
        <f t="shared" si="0"/>
        <v>AVANTIKA COLOMBIA S.A.S</v>
      </c>
      <c r="C7" s="73" t="s">
        <v>283</v>
      </c>
      <c r="D7" s="73" t="s">
        <v>283</v>
      </c>
      <c r="E7" s="73" t="s">
        <v>283</v>
      </c>
      <c r="F7" s="73" t="s">
        <v>283</v>
      </c>
      <c r="G7" s="73" t="s">
        <v>283</v>
      </c>
      <c r="H7" s="74"/>
      <c r="I7" s="74"/>
      <c r="J7" s="65">
        <v>4</v>
      </c>
      <c r="K7" s="67" t="str">
        <f t="shared" si="1"/>
        <v>AVANTIKA COLOMBIA S.A.S</v>
      </c>
      <c r="L7" s="67" t="str">
        <f>IF(AND(C7="CUMPLE",D7="CUMPLE",E7="CUMPLE",F7="CUMPLE",G7="CUMPLE"),"H",IF(OR(C7=0,D7=0,E7=0,F7=0,G7=0)," ","NH"))</f>
        <v>H</v>
      </c>
      <c r="M7" s="74"/>
      <c r="N7" s="74"/>
      <c r="O7" s="74"/>
      <c r="P7" s="74"/>
      <c r="Q7" s="74"/>
      <c r="R7" s="74"/>
      <c r="S7" s="74"/>
      <c r="T7" s="74"/>
      <c r="U7" s="74"/>
      <c r="V7" s="74"/>
      <c r="W7" s="74"/>
      <c r="X7" s="74"/>
      <c r="Y7" s="74"/>
      <c r="Z7" s="74"/>
    </row>
    <row r="8" spans="1:26" ht="12.75" customHeight="1">
      <c r="A8" s="74"/>
      <c r="B8" s="74"/>
      <c r="C8" s="74"/>
      <c r="D8" s="74"/>
      <c r="E8" s="74"/>
      <c r="F8" s="74"/>
      <c r="G8" s="74"/>
      <c r="H8" s="74"/>
      <c r="I8" s="74"/>
      <c r="J8" s="74"/>
      <c r="K8" s="74"/>
      <c r="L8" s="74"/>
      <c r="M8" s="74"/>
      <c r="N8" s="74"/>
      <c r="O8" s="74"/>
      <c r="P8" s="74"/>
      <c r="Q8" s="74"/>
      <c r="R8" s="74"/>
      <c r="S8" s="74"/>
      <c r="T8" s="74"/>
      <c r="U8" s="74"/>
      <c r="V8" s="74"/>
      <c r="W8" s="74"/>
      <c r="X8" s="74"/>
      <c r="Y8" s="74"/>
      <c r="Z8" s="74"/>
    </row>
    <row r="9" spans="1:26" ht="12.75" customHeight="1">
      <c r="A9" s="74"/>
      <c r="B9" s="74"/>
      <c r="C9" s="74"/>
      <c r="D9" s="74"/>
      <c r="E9" s="74"/>
      <c r="F9" s="74"/>
      <c r="G9" s="74"/>
      <c r="H9" s="74"/>
      <c r="I9" s="74"/>
      <c r="J9" s="74"/>
      <c r="K9" s="74"/>
      <c r="L9" s="74"/>
      <c r="M9" s="74"/>
      <c r="N9" s="74"/>
      <c r="O9" s="74"/>
      <c r="P9" s="74"/>
      <c r="Q9" s="74"/>
      <c r="R9" s="74"/>
      <c r="S9" s="74"/>
      <c r="T9" s="74"/>
      <c r="U9" s="74"/>
      <c r="V9" s="74"/>
      <c r="W9" s="74"/>
      <c r="X9" s="74"/>
      <c r="Y9" s="74"/>
      <c r="Z9" s="74"/>
    </row>
    <row r="10" spans="1:26" ht="12.7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row>
    <row r="11" spans="1:26" ht="12.7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row>
    <row r="12" spans="1:26" ht="12.7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c r="Y12" s="74"/>
      <c r="Z12" s="74"/>
    </row>
    <row r="13" spans="1:26" ht="12.7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c r="Y13" s="74"/>
      <c r="Z13" s="74"/>
    </row>
    <row r="14" spans="1:26" ht="12.7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row>
    <row r="15" spans="1:26" ht="12.7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row>
    <row r="16" spans="1:26" ht="12.7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row>
    <row r="17" spans="1:26" ht="12.7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row>
    <row r="18" spans="1:26" ht="12.7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row>
    <row r="19" spans="1:26" ht="12.7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row>
    <row r="20" spans="1:26" ht="12.7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row>
    <row r="21" spans="1:26" ht="12.7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row>
    <row r="22" spans="1:26" ht="12.7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12.7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row>
    <row r="24" spans="1:26" ht="12.7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row>
    <row r="25" spans="1:26" ht="12.7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row>
    <row r="26" spans="1:26" ht="12.7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row>
    <row r="27" spans="1:26" ht="12.7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row>
    <row r="28" spans="1:26" ht="12.7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row>
    <row r="29" spans="1:26" ht="12.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row>
    <row r="30" spans="1:26" ht="12.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row>
    <row r="31" spans="1:26" ht="12.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row>
    <row r="32" spans="1:26" ht="12.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row>
    <row r="33" spans="1:26" ht="12.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row>
    <row r="34" spans="1:26" ht="12.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row>
    <row r="35" spans="1:26" ht="12.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row>
    <row r="36" spans="1:26" ht="12.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row>
    <row r="37" spans="1:26" ht="12.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row>
    <row r="38" spans="1:26" ht="12.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row>
    <row r="39" spans="1:26" ht="12.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row>
    <row r="40" spans="1:26" ht="12.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row>
    <row r="41" spans="1:26" ht="12.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row>
    <row r="42" spans="1:26" ht="12.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row>
    <row r="43" spans="1:26" ht="12.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row>
    <row r="44" spans="1:26" ht="12.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row>
    <row r="45" spans="1:26" ht="12.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row>
    <row r="46" spans="1:26" ht="12.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row>
    <row r="47" spans="1:26" ht="12.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row>
    <row r="48" spans="1:26" ht="12.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row>
    <row r="49" spans="1:26" ht="12.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row>
    <row r="50" spans="1:26" ht="12.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row>
    <row r="51" spans="1:26" ht="12.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row>
    <row r="52" spans="1:26" ht="12.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row>
    <row r="53" spans="1:26" ht="12.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row>
    <row r="54" spans="1:26" ht="12.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row>
    <row r="55" spans="1:26" ht="12.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row>
    <row r="56" spans="1:26" ht="12.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row>
    <row r="57" spans="1:26" ht="12.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row>
    <row r="58" spans="1:26" ht="12.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row>
    <row r="59" spans="1:26" ht="12.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row>
    <row r="60" spans="1:26" ht="12.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6" ht="12.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row>
    <row r="62" spans="1:26" ht="12.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row>
    <row r="63" spans="1:26" ht="12.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row>
    <row r="64" spans="1:26" ht="12.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row>
    <row r="65" spans="1:26" ht="12.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row>
    <row r="66" spans="1:26"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row>
    <row r="67" spans="1:26" ht="12.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row>
    <row r="68" spans="1:26" ht="12.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row>
    <row r="69" spans="1:26" ht="12.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row>
    <row r="70" spans="1:26" ht="12.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row>
    <row r="71" spans="1:26" ht="12.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row>
    <row r="72" spans="1:26" ht="12.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row>
    <row r="73" spans="1:26" ht="12.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row>
    <row r="74" spans="1:26" ht="12.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row>
    <row r="75" spans="1:26" ht="12.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row>
    <row r="76" spans="1:26" ht="12.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row>
    <row r="77" spans="1:26" ht="12.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row>
    <row r="78" spans="1:26" ht="12.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row>
    <row r="79" spans="1:26" ht="12.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row>
    <row r="80" spans="1:26" ht="12.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row>
    <row r="81" spans="1:26" ht="12.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row>
    <row r="82" spans="1:26" ht="12.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row>
    <row r="83" spans="1:26" ht="12.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row>
    <row r="84" spans="1:26" ht="12.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row>
    <row r="85" spans="1:26" ht="12.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row>
    <row r="86" spans="1:26" ht="12.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row>
    <row r="87" spans="1:26" ht="12.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row>
    <row r="88" spans="1:26" ht="12.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row>
    <row r="89" spans="1:26" ht="12.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row>
    <row r="90" spans="1:26" ht="12.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spans="1:26" ht="12.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spans="1:26" ht="12.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spans="1:26" ht="12.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spans="1:26" ht="12.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spans="1:26" ht="12.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spans="1:26" ht="12.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spans="1:26" ht="12.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spans="1:26" ht="12.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spans="1:26" ht="12.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spans="1:26" ht="12.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spans="1:26" ht="12.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spans="1:26" ht="12.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spans="1:26" ht="12.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spans="1:26" ht="12.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spans="1:26" ht="12.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spans="1:26" ht="12.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spans="1:26" ht="12.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spans="1:26" ht="12.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spans="1:26" ht="12.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spans="1:26" ht="12.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spans="1:26" ht="12.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spans="1:26" ht="12.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spans="1:26" ht="12.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spans="1:26" ht="12.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spans="1:26" ht="12.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spans="1:26" ht="12.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spans="1:26" ht="12.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spans="1:26" ht="12.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spans="1:26" ht="12.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spans="1:26" ht="12.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spans="1:26" ht="12.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spans="1:26" ht="12.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spans="1:26" ht="12.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spans="1:26" ht="12.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spans="1:26" ht="12.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spans="1:26" ht="12.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spans="1:26" ht="12.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spans="1:26" ht="12.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spans="1:26" ht="12.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spans="1:26" ht="12.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spans="1:26" ht="12.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spans="1:26" ht="12.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spans="1:26" ht="12.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spans="1:26" ht="12.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spans="1:26" ht="12.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spans="1:26" ht="12.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spans="1:26" ht="12.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spans="1:26" ht="12.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spans="1:26" ht="12.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spans="1:26" ht="12.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spans="1:26" ht="12.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spans="1:26" ht="12.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spans="1:26" ht="12.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spans="1:26" ht="12.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spans="1:26" ht="12.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spans="1:26" ht="12.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spans="1:26" ht="12.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spans="1:26" ht="12.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spans="1:26" ht="12.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spans="1:26" ht="12.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spans="1:26" ht="12.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spans="1:26" ht="12.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spans="1:26" ht="12.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spans="1:26" ht="12.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spans="1:26" ht="12.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spans="1:26" ht="12.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spans="1:26" ht="12.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spans="1:26" ht="12.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spans="1:26" ht="12.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spans="1:26" ht="12.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spans="1:26" ht="12.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spans="1:26" ht="12.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spans="1:26" ht="12.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spans="1:26" ht="12.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spans="1:26" ht="12.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spans="1:26" ht="12.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spans="1:26" ht="12.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spans="1:26" ht="12.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spans="1:26" ht="12.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spans="1:26" ht="12.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spans="1:26" ht="12.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spans="1:26" ht="12.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spans="1:26" ht="12.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spans="1:26" ht="12.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spans="1:26" ht="12.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spans="1:26" ht="12.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spans="1:26" ht="12.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spans="1:26" ht="12.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spans="1:26" ht="12.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ht="12.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spans="1:26" ht="12.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spans="1:26" ht="12.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spans="1:26" ht="12.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spans="1:26" ht="12.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spans="1:26" ht="12.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spans="1:26" ht="12.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spans="1:26" ht="12.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spans="1:26" ht="12.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spans="1:26" ht="12.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spans="1:26" ht="12.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spans="1:26" ht="12.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spans="1:26" ht="12.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spans="1:26" ht="12.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spans="1:26" ht="12.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spans="1:26" ht="12.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spans="1:26" ht="12.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spans="1:26" ht="12.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spans="1:26" ht="12.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spans="1:26" ht="12.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ht="12.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spans="1:26" ht="12.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ht="12.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spans="1:26" ht="12.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spans="1:26" ht="12.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spans="1:26" ht="12.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spans="1:26" ht="12.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spans="1:26" ht="12.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spans="1:26" ht="12.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spans="1:26" ht="12.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spans="1:26" ht="12.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spans="1:26" ht="12.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spans="1:26" ht="12.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spans="1:26" ht="12.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spans="1:26" ht="12.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spans="1:26" ht="12.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spans="1:26" ht="12.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spans="1:26" ht="12.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spans="1:26" ht="12.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spans="1:26" ht="12.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spans="1:26" ht="12.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ht="12.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2.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2.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2.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spans="1:26" ht="12.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spans="1:26" ht="12.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spans="1:26" ht="12.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spans="1:26" ht="12.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spans="1:26" ht="12.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spans="1:26" ht="12.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spans="1:26" ht="12.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spans="1:26" ht="12.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spans="1:26" ht="12.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spans="1:26" ht="12.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spans="1:26" ht="12.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spans="1:26" ht="12.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spans="1:26" ht="12.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spans="1:26" ht="12.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spans="1:26" ht="12.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spans="1:26" ht="12.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spans="1:26" ht="12.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spans="1:26" ht="12.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2.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2.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2.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2.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2.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2.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2.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2.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2.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2.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2.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2.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2.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2.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2.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2.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2.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2.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2.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2.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2.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2.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2.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2.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2.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2.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2.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2.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2.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2.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2.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2.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2.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2.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2.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2.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2.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2.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2.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2.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2.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2.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2.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2.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2.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2.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2.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2.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2.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2.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2.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2.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2.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2.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2.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2.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2.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2.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2.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2.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2.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2.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2.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2.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2.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2.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2.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2.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2.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2.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2.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2.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2.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2.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2.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2.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2.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2.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2.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2.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2.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2.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2.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2.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2.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2.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2.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2.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2.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2.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2.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2.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2.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2.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2.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2.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2.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2.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2.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2.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2.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2.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2.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2.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2.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2.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2.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2.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2.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2.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2.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2.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2.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2.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2.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2.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2.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2.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2.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2.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2.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2.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2.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2.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2.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2.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2.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2.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2.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2.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2.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2.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2.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2.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2.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2.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2.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2.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2.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2.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2.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2.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2.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2.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2.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2.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2.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2.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2.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2.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2.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2.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2.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2.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2.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2.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2.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2.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2.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2.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2.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2.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2.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2.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2.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2.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2.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2.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2.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2.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2.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2.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2.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2.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2.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2.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2.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2.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2.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2.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2.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2.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2.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2.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2.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2.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2.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2.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2.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2.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2.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2.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2.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2.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2.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2.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2.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2.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2.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2.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2.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2.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2.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2.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2.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2.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2.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2.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2.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2.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2.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2.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2.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2.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2.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2.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2.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2.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2.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2.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2.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2.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2.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2.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2.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2.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2.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2.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2.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2.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2.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2.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2.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2.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2.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2.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2.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2.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2.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2.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2.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2.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2.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2.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2.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2.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2.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2.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2.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2.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2.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2.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2.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2.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2.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2.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2.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2.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2.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2.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2.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2.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2.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2.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2.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2.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2.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2.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2.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2.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2.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2.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2.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2.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2.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2.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2.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2.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2.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2.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2.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2.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2.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2.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2.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2.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2.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2.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2.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2.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2.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2.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2.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2.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2.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2.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2.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2.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2.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2.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2.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2.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2.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2.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2.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2.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2.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2.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2.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2.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2.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2.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2.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2.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2.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2.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2.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2.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2.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2.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2.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2.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2.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2.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2.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2.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2.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2.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2.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2.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2.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2.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2.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2.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2.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2.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2.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2.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2.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2.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2.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2.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2.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2.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2.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2.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2.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2.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2.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2.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2.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2.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2.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2.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2.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2.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2.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2.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2.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2.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2.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2.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2.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2.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2.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2.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2.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2.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2.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2.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2.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2.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2.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2.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2.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2.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2.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2.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2.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2.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2.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2.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2.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2.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2.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2.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2.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2.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2.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2.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2.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2.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2.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2.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2.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2.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2.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2.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2.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2.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2.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2.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2.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2.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2.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2.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2.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2.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2.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2.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2.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2.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2.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2.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2.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2.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2.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2.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2.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2.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2.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2.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2.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2.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2.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2.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2.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2.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2.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2.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2.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2.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2.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2.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2.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2.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2.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2.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2.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2.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2.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2.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2.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2.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2.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2.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2.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2.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2.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2.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2.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2.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2.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2.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2.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2.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2.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2.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2.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2.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2.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2.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2.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2.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2.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2.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2.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2.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2.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2.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2.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2.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2.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2.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2.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2.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2.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2.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2.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2.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2.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2.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2.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2.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2.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2.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2.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2.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2.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2.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2.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2.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2.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2.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2.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2.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2.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2.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2.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2.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2.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2.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2.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2.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2.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2.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2.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2.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2.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2.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2.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2.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2.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2.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2.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2.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2.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2.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2.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2.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2.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2.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2.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2.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2.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2.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2.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2.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2.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2.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2.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2.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2.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2.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2.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2.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2.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2.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2.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2.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2.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2.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2.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2.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2.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2.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2.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2.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2.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2.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2.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2.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2.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2.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2.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2.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2.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2.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2.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2.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2.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2.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2.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2.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2.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2.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2.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2.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2.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2.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2.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2.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2.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2.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2.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2.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2.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2.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2.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2.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2.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2.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2.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2.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2.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2.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2.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2.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2.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2.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2.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2.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2.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2.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2.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2.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2.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2.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2.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2.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2.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2.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2.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2.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2.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2.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2.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2.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2.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2.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2.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2.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2.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2.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2.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2.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2.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2.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2.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2.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2.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2.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2.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2.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2.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2.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2.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2.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2.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2.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2.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2.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2.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2.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2.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2.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2.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2.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2.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2.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2.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2.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2.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2.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2.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2.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2.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2.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2.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2.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2.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2.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2.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2.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2.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2.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2.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2.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2.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2.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2.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2.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2.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2.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2.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2.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2.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2.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2.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2.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2.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2.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2.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2.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2.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2.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2.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2.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2.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2.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2.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2.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2.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2.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2.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2.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2.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2.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2.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2.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2.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2.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2.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2.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2.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2.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2.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2.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2.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2.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2.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2.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2.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2.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2.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2.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2.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2.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2.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2.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2.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2.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2.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2.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2.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2.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2.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2.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2.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2.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2.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2.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2.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2.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2.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2.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2.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2.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2.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2.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2.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2.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2.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2.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2.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2.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2.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2.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2.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2.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2.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2.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2.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2.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2.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2.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2.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sheetData>
  <sheetProtection algorithmName="SHA-512" hashValue="LT7MfoMxi7ikfGk8BgE0dB8E4KgATv7iR2blq27TKcKyXRs6KGz9J1k92VNKZ1qgBI8npUPMWO+OCbeMLhUG5Q==" saltValue="zq43mqzPs6Tpf31gnex1+A==" spinCount="100000" sheet="1" objects="1" scenarios="1"/>
  <mergeCells count="2">
    <mergeCell ref="A1:G1"/>
    <mergeCell ref="J3:K3"/>
  </mergeCells>
  <conditionalFormatting sqref="C4:F7">
    <cfRule type="cellIs" dxfId="34" priority="1" operator="equal">
      <formula>"NO CUMPLE"</formula>
    </cfRule>
  </conditionalFormatting>
  <conditionalFormatting sqref="C4:F7">
    <cfRule type="cellIs" dxfId="33" priority="2" operator="equal">
      <formula>"CUMPLE"</formula>
    </cfRule>
  </conditionalFormatting>
  <conditionalFormatting sqref="G4:G7">
    <cfRule type="cellIs" dxfId="32" priority="3" operator="equal">
      <formula>"NO CUMPLE"</formula>
    </cfRule>
  </conditionalFormatting>
  <conditionalFormatting sqref="G4:G7">
    <cfRule type="cellIs" dxfId="31" priority="4" operator="equal">
      <formula>"CUMPLE"</formula>
    </cfRule>
  </conditionalFormatting>
  <dataValidations count="1">
    <dataValidation type="list" allowBlank="1" showErrorMessage="1" sqref="C4:G7" xr:uid="{00000000-0002-0000-0700-000000000000}">
      <formula1>"CUMPLE,NO CUMPLE"</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1"/>
  <sheetViews>
    <sheetView showGridLines="0" topLeftCell="A19" zoomScale="70" zoomScaleNormal="70" workbookViewId="0">
      <selection activeCell="D41" sqref="D41"/>
    </sheetView>
  </sheetViews>
  <sheetFormatPr baseColWidth="10" defaultRowHeight="12.75"/>
  <cols>
    <col min="2" max="2" width="51.85546875" customWidth="1"/>
    <col min="3" max="3" width="43.85546875" customWidth="1"/>
    <col min="4" max="4" width="22.85546875" customWidth="1"/>
    <col min="5" max="5" width="23.28515625" customWidth="1"/>
    <col min="6" max="8" width="35" customWidth="1"/>
  </cols>
  <sheetData>
    <row r="1" spans="1:8" ht="48" customHeight="1" thickBot="1">
      <c r="A1" s="529" t="s">
        <v>260</v>
      </c>
      <c r="B1" s="530"/>
      <c r="C1" s="530"/>
      <c r="D1" s="530"/>
      <c r="E1" s="530"/>
      <c r="F1" s="530"/>
      <c r="G1" s="530"/>
      <c r="H1" s="531"/>
    </row>
    <row r="2" spans="1:8" ht="13.5" thickBot="1">
      <c r="A2" s="74"/>
      <c r="B2" s="74"/>
      <c r="C2" s="74"/>
      <c r="D2" s="74"/>
      <c r="E2" s="74"/>
      <c r="F2" s="74"/>
      <c r="G2" s="74"/>
      <c r="H2" s="74"/>
    </row>
    <row r="3" spans="1:8" ht="64.5" thickBot="1">
      <c r="A3" s="295" t="s">
        <v>7</v>
      </c>
      <c r="B3" s="296" t="s">
        <v>8</v>
      </c>
      <c r="C3" s="297" t="s">
        <v>261</v>
      </c>
      <c r="D3" s="297" t="s">
        <v>262</v>
      </c>
      <c r="E3" s="297" t="s">
        <v>263</v>
      </c>
      <c r="F3" s="297" t="s">
        <v>264</v>
      </c>
      <c r="G3" s="297" t="s">
        <v>265</v>
      </c>
      <c r="H3" s="298" t="s">
        <v>266</v>
      </c>
    </row>
    <row r="4" spans="1:8" ht="25.5" customHeight="1">
      <c r="A4" s="292">
        <f>+IF('1_ENTREGA'!A8="","",'1_ENTREGA'!A8)</f>
        <v>1</v>
      </c>
      <c r="B4" s="263" t="str">
        <f t="shared" ref="B4:B7" si="0">IF(A4="","",VLOOKUP(A4,LISTA_OFERENTES,2,FALSE))</f>
        <v>NORLAB S.A.S</v>
      </c>
      <c r="C4" s="293" t="s">
        <v>283</v>
      </c>
      <c r="D4" s="293" t="s">
        <v>283</v>
      </c>
      <c r="E4" s="293" t="s">
        <v>283</v>
      </c>
      <c r="F4" s="293" t="s">
        <v>283</v>
      </c>
      <c r="G4" s="293" t="s">
        <v>283</v>
      </c>
      <c r="H4" s="294" t="s">
        <v>283</v>
      </c>
    </row>
    <row r="5" spans="1:8">
      <c r="A5" s="286">
        <f>+IF('1_ENTREGA'!A9="","",'1_ENTREGA'!A9)</f>
        <v>2</v>
      </c>
      <c r="B5" s="79" t="str">
        <f t="shared" si="0"/>
        <v>LABBRANDS S.A.S</v>
      </c>
      <c r="C5" s="73" t="s">
        <v>283</v>
      </c>
      <c r="D5" s="73" t="s">
        <v>283</v>
      </c>
      <c r="E5" s="73" t="s">
        <v>283</v>
      </c>
      <c r="F5" s="73" t="s">
        <v>283</v>
      </c>
      <c r="G5" s="73" t="s">
        <v>283</v>
      </c>
      <c r="H5" s="287" t="s">
        <v>283</v>
      </c>
    </row>
    <row r="6" spans="1:8">
      <c r="A6" s="286">
        <f>+IF('1_ENTREGA'!A10="","",'1_ENTREGA'!A10)</f>
        <v>3</v>
      </c>
      <c r="B6" s="79" t="str">
        <f t="shared" si="0"/>
        <v>AVANTIKA COLOMBIA S.A.S</v>
      </c>
      <c r="C6" s="73" t="s">
        <v>283</v>
      </c>
      <c r="D6" s="73" t="s">
        <v>283</v>
      </c>
      <c r="E6" s="73" t="s">
        <v>283</v>
      </c>
      <c r="F6" s="73" t="s">
        <v>283</v>
      </c>
      <c r="G6" s="73" t="s">
        <v>283</v>
      </c>
      <c r="H6" s="287" t="s">
        <v>283</v>
      </c>
    </row>
    <row r="7" spans="1:8" ht="13.5" thickBot="1">
      <c r="A7" s="288">
        <f>+IF('1_ENTREGA'!A11="","",'1_ENTREGA'!A11)</f>
        <v>4</v>
      </c>
      <c r="B7" s="289" t="str">
        <f t="shared" si="0"/>
        <v>AVANTIKA COLOMBIA S.A.S</v>
      </c>
      <c r="C7" s="290" t="s">
        <v>283</v>
      </c>
      <c r="D7" s="290" t="s">
        <v>283</v>
      </c>
      <c r="E7" s="290" t="s">
        <v>283</v>
      </c>
      <c r="F7" s="290" t="s">
        <v>283</v>
      </c>
      <c r="G7" s="290" t="s">
        <v>283</v>
      </c>
      <c r="H7" s="291" t="s">
        <v>283</v>
      </c>
    </row>
    <row r="9" spans="1:8" ht="13.5" thickBot="1"/>
    <row r="10" spans="1:8" ht="13.5" thickBot="1">
      <c r="B10" s="265"/>
      <c r="C10" s="299">
        <v>1</v>
      </c>
      <c r="D10" s="300">
        <v>2</v>
      </c>
      <c r="E10" s="300">
        <v>3</v>
      </c>
      <c r="F10" s="301">
        <v>4</v>
      </c>
    </row>
    <row r="11" spans="1:8" ht="115.5" thickBot="1">
      <c r="B11" s="271" t="s">
        <v>267</v>
      </c>
      <c r="C11" s="279" t="str">
        <f>IF(C10="","",VLOOKUP(C10,LISTA_OFERENTES,2,FALSE))</f>
        <v>NORLAB S.A.S</v>
      </c>
      <c r="D11" s="280" t="str">
        <f>IF(D10="","",VLOOKUP(D10,LISTA_OFERENTES,2,FALSE))</f>
        <v>LABBRANDS S.A.S</v>
      </c>
      <c r="E11" s="280" t="str">
        <f>IF(E10="","",VLOOKUP(E10,LISTA_OFERENTES,2,FALSE))</f>
        <v>AVANTIKA COLOMBIA S.A.S</v>
      </c>
      <c r="F11" s="281" t="str">
        <f>IF(F10="","",VLOOKUP(F10,LISTA_OFERENTES,2,FALSE))</f>
        <v>AVANTIKA COLOMBIA S.A.S</v>
      </c>
    </row>
    <row r="12" spans="1:8" ht="25.5">
      <c r="B12" s="272" t="s">
        <v>268</v>
      </c>
      <c r="C12" s="276"/>
      <c r="D12" s="277"/>
      <c r="E12" s="277"/>
      <c r="F12" s="278"/>
    </row>
    <row r="13" spans="1:8">
      <c r="B13" s="273" t="s">
        <v>269</v>
      </c>
      <c r="C13" s="269" t="s">
        <v>283</v>
      </c>
      <c r="D13" s="264" t="s">
        <v>283</v>
      </c>
      <c r="E13" s="264" t="s">
        <v>283</v>
      </c>
      <c r="F13" s="266" t="s">
        <v>283</v>
      </c>
    </row>
    <row r="14" spans="1:8">
      <c r="B14" s="273" t="s">
        <v>270</v>
      </c>
      <c r="C14" s="269" t="s">
        <v>283</v>
      </c>
      <c r="D14" s="264" t="s">
        <v>283</v>
      </c>
      <c r="E14" s="264" t="s">
        <v>283</v>
      </c>
      <c r="F14" s="266" t="s">
        <v>283</v>
      </c>
    </row>
    <row r="15" spans="1:8">
      <c r="B15" s="273" t="s">
        <v>271</v>
      </c>
      <c r="C15" s="269" t="s">
        <v>283</v>
      </c>
      <c r="D15" s="264" t="s">
        <v>283</v>
      </c>
      <c r="E15" s="264" t="s">
        <v>283</v>
      </c>
      <c r="F15" s="266" t="s">
        <v>283</v>
      </c>
    </row>
    <row r="16" spans="1:8">
      <c r="B16" s="273" t="s">
        <v>272</v>
      </c>
      <c r="C16" s="269" t="s">
        <v>283</v>
      </c>
      <c r="D16" s="264" t="s">
        <v>283</v>
      </c>
      <c r="E16" s="264" t="s">
        <v>283</v>
      </c>
      <c r="F16" s="266" t="s">
        <v>283</v>
      </c>
    </row>
    <row r="17" spans="2:6">
      <c r="B17" s="273" t="s">
        <v>273</v>
      </c>
      <c r="C17" s="269" t="s">
        <v>283</v>
      </c>
      <c r="D17" s="264" t="s">
        <v>283</v>
      </c>
      <c r="E17" s="264" t="s">
        <v>283</v>
      </c>
      <c r="F17" s="266" t="s">
        <v>283</v>
      </c>
    </row>
    <row r="18" spans="2:6" ht="25.5">
      <c r="B18" s="274" t="s">
        <v>274</v>
      </c>
      <c r="C18" s="269"/>
      <c r="D18" s="264"/>
      <c r="E18" s="264"/>
      <c r="F18" s="266"/>
    </row>
    <row r="19" spans="2:6">
      <c r="B19" s="273" t="s">
        <v>275</v>
      </c>
      <c r="C19" s="269" t="s">
        <v>283</v>
      </c>
      <c r="D19" s="264" t="s">
        <v>283</v>
      </c>
      <c r="E19" s="264" t="s">
        <v>283</v>
      </c>
      <c r="F19" s="266" t="s">
        <v>283</v>
      </c>
    </row>
    <row r="20" spans="2:6">
      <c r="B20" s="273" t="s">
        <v>276</v>
      </c>
      <c r="C20" s="269" t="s">
        <v>283</v>
      </c>
      <c r="D20" s="264" t="s">
        <v>283</v>
      </c>
      <c r="E20" s="264" t="s">
        <v>283</v>
      </c>
      <c r="F20" s="266" t="s">
        <v>283</v>
      </c>
    </row>
    <row r="21" spans="2:6">
      <c r="B21" s="273" t="s">
        <v>277</v>
      </c>
      <c r="C21" s="269" t="s">
        <v>283</v>
      </c>
      <c r="D21" s="264" t="s">
        <v>283</v>
      </c>
      <c r="E21" s="264" t="s">
        <v>283</v>
      </c>
      <c r="F21" s="266" t="s">
        <v>283</v>
      </c>
    </row>
    <row r="22" spans="2:6">
      <c r="B22" s="273" t="s">
        <v>278</v>
      </c>
      <c r="C22" s="269" t="s">
        <v>283</v>
      </c>
      <c r="D22" s="264" t="s">
        <v>283</v>
      </c>
      <c r="E22" s="264" t="s">
        <v>283</v>
      </c>
      <c r="F22" s="266" t="s">
        <v>283</v>
      </c>
    </row>
    <row r="23" spans="2:6">
      <c r="B23" s="273" t="s">
        <v>279</v>
      </c>
      <c r="C23" s="269" t="s">
        <v>283</v>
      </c>
      <c r="D23" s="264" t="s">
        <v>283</v>
      </c>
      <c r="E23" s="264" t="s">
        <v>283</v>
      </c>
      <c r="F23" s="266" t="s">
        <v>283</v>
      </c>
    </row>
    <row r="24" spans="2:6" ht="13.5" thickBot="1">
      <c r="B24" s="275" t="s">
        <v>280</v>
      </c>
      <c r="C24" s="270" t="s">
        <v>283</v>
      </c>
      <c r="D24" s="267" t="s">
        <v>283</v>
      </c>
      <c r="E24" s="267" t="s">
        <v>283</v>
      </c>
      <c r="F24" s="268" t="s">
        <v>283</v>
      </c>
    </row>
    <row r="25" spans="2:6" ht="13.5" thickBot="1">
      <c r="B25" s="282" t="s">
        <v>282</v>
      </c>
      <c r="C25" s="283" t="s">
        <v>283</v>
      </c>
      <c r="D25" s="284" t="s">
        <v>283</v>
      </c>
      <c r="E25" s="284" t="s">
        <v>283</v>
      </c>
      <c r="F25" s="285" t="s">
        <v>283</v>
      </c>
    </row>
    <row r="26" spans="2:6" ht="13.5" thickBot="1"/>
    <row r="27" spans="2:6" ht="12.75" customHeight="1">
      <c r="B27" s="532" t="s">
        <v>281</v>
      </c>
      <c r="C27" s="533"/>
      <c r="D27" s="533"/>
      <c r="E27" s="533"/>
      <c r="F27" s="534"/>
    </row>
    <row r="28" spans="2:6">
      <c r="B28" s="535"/>
      <c r="C28" s="536"/>
      <c r="D28" s="536"/>
      <c r="E28" s="536"/>
      <c r="F28" s="537"/>
    </row>
    <row r="29" spans="2:6">
      <c r="B29" s="535"/>
      <c r="C29" s="536"/>
      <c r="D29" s="536"/>
      <c r="E29" s="536"/>
      <c r="F29" s="537"/>
    </row>
    <row r="30" spans="2:6">
      <c r="B30" s="535"/>
      <c r="C30" s="536"/>
      <c r="D30" s="536"/>
      <c r="E30" s="536"/>
      <c r="F30" s="537"/>
    </row>
    <row r="31" spans="2:6" ht="13.5" thickBot="1">
      <c r="B31" s="538"/>
      <c r="C31" s="539"/>
      <c r="D31" s="539"/>
      <c r="E31" s="539"/>
      <c r="F31" s="540"/>
    </row>
  </sheetData>
  <sheetProtection algorithmName="SHA-512" hashValue="Y+nMjWh3bpz4pJlNDSJQovr+LmwtLYD7Cbp6PsM+YB5FsrIcrQCUzrwfdRGhIa/rLrqDIzla9XcuSr+jqyhFtw==" saltValue="73XULfkziG28XztOohmTBA==" spinCount="100000" sheet="1" objects="1" scenarios="1"/>
  <mergeCells count="2">
    <mergeCell ref="A1:H1"/>
    <mergeCell ref="B27:F31"/>
  </mergeCells>
  <conditionalFormatting sqref="C4:H7">
    <cfRule type="cellIs" dxfId="30" priority="13" operator="equal">
      <formula>"NO CUMPLE"</formula>
    </cfRule>
  </conditionalFormatting>
  <conditionalFormatting sqref="C4:H7">
    <cfRule type="cellIs" dxfId="29" priority="14" operator="equal">
      <formula>"CUMPLE"</formula>
    </cfRule>
  </conditionalFormatting>
  <conditionalFormatting sqref="C13:F17">
    <cfRule type="cellIs" dxfId="28" priority="11" operator="equal">
      <formula>"NO CUMPLE"</formula>
    </cfRule>
  </conditionalFormatting>
  <conditionalFormatting sqref="C13:F17">
    <cfRule type="cellIs" dxfId="27" priority="12" operator="equal">
      <formula>"CUMPLE"</formula>
    </cfRule>
  </conditionalFormatting>
  <conditionalFormatting sqref="C12:F12">
    <cfRule type="cellIs" dxfId="26" priority="9" operator="equal">
      <formula>"NO CUMPLE"</formula>
    </cfRule>
  </conditionalFormatting>
  <conditionalFormatting sqref="C12:F12">
    <cfRule type="cellIs" dxfId="25" priority="10" operator="equal">
      <formula>"CUMPLE"</formula>
    </cfRule>
  </conditionalFormatting>
  <conditionalFormatting sqref="C19:F23">
    <cfRule type="cellIs" dxfId="24" priority="7" operator="equal">
      <formula>"NO CUMPLE"</formula>
    </cfRule>
  </conditionalFormatting>
  <conditionalFormatting sqref="C19:F23">
    <cfRule type="cellIs" dxfId="23" priority="8" operator="equal">
      <formula>"CUMPLE"</formula>
    </cfRule>
  </conditionalFormatting>
  <conditionalFormatting sqref="C18:F18">
    <cfRule type="cellIs" dxfId="22" priority="5" operator="equal">
      <formula>"NO CUMPLE"</formula>
    </cfRule>
  </conditionalFormatting>
  <conditionalFormatting sqref="C18:F18">
    <cfRule type="cellIs" dxfId="21" priority="6" operator="equal">
      <formula>"CUMPLE"</formula>
    </cfRule>
  </conditionalFormatting>
  <conditionalFormatting sqref="C24:F24">
    <cfRule type="cellIs" dxfId="20" priority="3" operator="equal">
      <formula>"NO CUMPLE"</formula>
    </cfRule>
  </conditionalFormatting>
  <conditionalFormatting sqref="C24:F24">
    <cfRule type="cellIs" dxfId="19" priority="4" operator="equal">
      <formula>"CUMPLE"</formula>
    </cfRule>
  </conditionalFormatting>
  <conditionalFormatting sqref="C25:F25">
    <cfRule type="cellIs" dxfId="18" priority="1" operator="equal">
      <formula>"NO CUMPLE"</formula>
    </cfRule>
  </conditionalFormatting>
  <conditionalFormatting sqref="C25:F25">
    <cfRule type="cellIs" dxfId="17" priority="2" operator="equal">
      <formula>"CUMPLE"</formula>
    </cfRule>
  </conditionalFormatting>
  <dataValidations count="1">
    <dataValidation type="list" allowBlank="1" showErrorMessage="1" sqref="C4:H7 C12:F25" xr:uid="{00000000-0002-0000-0800-000000000000}">
      <formula1>"CUMPLE,NO CUMPLE"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1_ENTREGA</vt:lpstr>
      <vt:lpstr>2_APERTURA DE SOBRES</vt:lpstr>
      <vt:lpstr>5,1. REQUISITOS JURÍDICOS </vt:lpstr>
      <vt:lpstr>5.2.1 EXPERIENCIA GRAL</vt:lpstr>
      <vt:lpstr>5.2.2 EXPERIENCIA ESP</vt:lpstr>
      <vt:lpstr>5.3 CAP FINANCIERA</vt:lpstr>
      <vt:lpstr>PRESUPUESTO</vt:lpstr>
      <vt:lpstr>5.5 REQUISITOS COMERCIALES</vt:lpstr>
      <vt:lpstr>5.7 REQUISITOS ESPECIFICOS</vt:lpstr>
      <vt:lpstr>NORMATIVA TECNICA</vt:lpstr>
      <vt:lpstr>RESUMEN</vt:lpstr>
      <vt:lpstr>Cálculo Pt2</vt:lpstr>
      <vt:lpstr>10. EVALUACIÓN</vt:lpstr>
      <vt:lpstr>'5.2.2 EXPERIENCIA ESP'!BANDERA</vt:lpstr>
      <vt:lpstr>BANDERA</vt:lpstr>
      <vt:lpstr>C_FINANCIERA</vt:lpstr>
      <vt:lpstr>COSTO_D</vt:lpstr>
      <vt:lpstr>EST_EXP</vt:lpstr>
      <vt:lpstr>ESTATUS</vt:lpstr>
      <vt:lpstr>EXP_ESPECIF</vt:lpstr>
      <vt:lpstr>'5.2.2 EXPERIENCIA ESP'!EXPERIENCIA</vt:lpstr>
      <vt:lpstr>EXPERIENCIA</vt:lpstr>
      <vt:lpstr>ITEMS_REPRE</vt:lpstr>
      <vt:lpstr>LISTA_OFERENTES</vt:lpstr>
      <vt:lpstr>OFERENTE_1</vt:lpstr>
      <vt:lpstr>OFERTA_0</vt:lpstr>
      <vt:lpstr>ORDEN</vt:lpstr>
      <vt:lpstr>ORDEN_1</vt:lpstr>
      <vt:lpstr>PRESUPUESTO</vt:lpstr>
      <vt:lpstr>R_COMERCIALES</vt:lpstr>
      <vt:lpstr>UNITARIO_1</vt:lpstr>
      <vt:lpstr>UNITARIO_2</vt:lpstr>
      <vt:lpstr>UNITARIO_3</vt:lpstr>
      <vt:lpstr>UNITARIO_4</vt:lpstr>
      <vt:lpstr>'1_ENTREGA'!Z_0DF4D8E0_70F8_43CF_A6D4_A84D04F4D812_.wvu.PrintArea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VIVIANA</cp:lastModifiedBy>
  <dcterms:created xsi:type="dcterms:W3CDTF">2013-08-04T21:27:49Z</dcterms:created>
  <dcterms:modified xsi:type="dcterms:W3CDTF">2022-06-21T14:20:44Z</dcterms:modified>
</cp:coreProperties>
</file>